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vs01\users$\AHankers\Annas\Övrigt\Filer till webben\"/>
    </mc:Choice>
  </mc:AlternateContent>
  <bookViews>
    <workbookView xWindow="0" yWindow="0" windowWidth="28800" windowHeight="12300"/>
  </bookViews>
  <sheets>
    <sheet name="Exempel LCC-kalkyl (ej elbilar)" sheetId="9" r:id="rId1"/>
    <sheet name="LCC-kalkyl (ej elbilar)" sheetId="10" r:id="rId2"/>
    <sheet name="Exempel LCC-kalkyl Elbilar" sheetId="7" r:id="rId3"/>
    <sheet name="LCC-kalkyl Elbilar " sheetId="11" r:id="rId4"/>
  </sheets>
  <definedNames>
    <definedName name="_xlnm._FilterDatabase" localSheetId="0" hidden="1">'Exempel LCC-kalkyl (ej elbilar)'!$E$13:$E$13</definedName>
    <definedName name="_xlnm._FilterDatabase" localSheetId="1" hidden="1">'LCC-kalkyl (ej elbilar)'!$E$13:$E$13</definedName>
    <definedName name="_xlnm.Print_Area" localSheetId="0">'Exempel LCC-kalkyl (ej elbilar)'!$B$3:$J$39</definedName>
    <definedName name="_xlnm.Print_Area" localSheetId="1">'LCC-kalkyl (ej elbilar)'!$B$3:$J$39</definedName>
  </definedNames>
  <calcPr calcId="162913"/>
</workbook>
</file>

<file path=xl/calcChain.xml><?xml version="1.0" encoding="utf-8"?>
<calcChain xmlns="http://schemas.openxmlformats.org/spreadsheetml/2006/main">
  <c r="E32" i="11" l="1"/>
  <c r="E33" i="11" s="1"/>
  <c r="E28" i="11"/>
  <c r="E35" i="11" s="1"/>
  <c r="E27" i="11"/>
  <c r="E24" i="11"/>
  <c r="E21" i="11"/>
  <c r="E18" i="11"/>
  <c r="E34" i="10"/>
  <c r="E31" i="10"/>
  <c r="E30" i="10"/>
  <c r="E29" i="10"/>
  <c r="E33" i="10" s="1"/>
  <c r="E27" i="10"/>
  <c r="E23" i="10"/>
  <c r="E18" i="10"/>
  <c r="E29" i="11" l="1"/>
  <c r="E34" i="11"/>
  <c r="E30" i="11"/>
  <c r="E37" i="10"/>
  <c r="E35" i="10"/>
  <c r="E36" i="10"/>
  <c r="E28" i="7"/>
  <c r="E34" i="9"/>
  <c r="E32" i="7" l="1"/>
  <c r="E33" i="7" s="1"/>
  <c r="E23" i="9"/>
  <c r="E27" i="9"/>
  <c r="E29" i="9"/>
  <c r="E31" i="9"/>
  <c r="E30" i="9"/>
  <c r="E18" i="9"/>
  <c r="E33" i="9" l="1"/>
  <c r="E36" i="9" s="1"/>
  <c r="E35" i="9"/>
  <c r="E27" i="7" l="1"/>
  <c r="E24" i="7"/>
  <c r="E18" i="7"/>
  <c r="E34" i="7" l="1"/>
  <c r="E35" i="7"/>
  <c r="E29" i="7"/>
  <c r="E30" i="7"/>
  <c r="E37" i="9" l="1"/>
</calcChain>
</file>

<file path=xl/sharedStrings.xml><?xml version="1.0" encoding="utf-8"?>
<sst xmlns="http://schemas.openxmlformats.org/spreadsheetml/2006/main" count="243" uniqueCount="86">
  <si>
    <t>kr/st</t>
  </si>
  <si>
    <t>st</t>
  </si>
  <si>
    <t>%</t>
  </si>
  <si>
    <t>TOTAL LCC</t>
  </si>
  <si>
    <t>år</t>
  </si>
  <si>
    <t>kr/st,år</t>
  </si>
  <si>
    <t>kr/st, år</t>
  </si>
  <si>
    <r>
      <t>Kalkylränta</t>
    </r>
    <r>
      <rPr>
        <sz val="9"/>
        <rFont val="Arial"/>
        <family val="2"/>
      </rPr>
      <t xml:space="preserve"> </t>
    </r>
  </si>
  <si>
    <t>FÖRUTSÄTTNINGAR</t>
  </si>
  <si>
    <t>ANSKAFFNINGSKOSTNAD PER STYCK</t>
  </si>
  <si>
    <t>TOTAL LCC PER STYCK</t>
  </si>
  <si>
    <t>liter/mil</t>
  </si>
  <si>
    <t>mil</t>
  </si>
  <si>
    <t>kr/liter</t>
  </si>
  <si>
    <t>UNDERHÅLLSKOSTNAD PER STYCK NUVÄRDE</t>
  </si>
  <si>
    <t>DRIFTKOSTNAD PER STYCK NUVÄRDE</t>
  </si>
  <si>
    <t>Årlig körsträcka per fordon</t>
  </si>
  <si>
    <t>Skatter och övriga kostnader</t>
  </si>
  <si>
    <t>eller</t>
  </si>
  <si>
    <t>Bränsleförbrukning blandad körning per fordon</t>
  </si>
  <si>
    <t>Underhåll</t>
  </si>
  <si>
    <t xml:space="preserve">Anskaffningskostnad </t>
  </si>
  <si>
    <t>Bränslekostnad</t>
  </si>
  <si>
    <t>Service och reparationsavtal</t>
  </si>
  <si>
    <t>Anskaffningskostnad exkl. restvärde</t>
  </si>
  <si>
    <t>Offererad fodonsmodell</t>
  </si>
  <si>
    <t xml:space="preserve">Restvärde </t>
  </si>
  <si>
    <t>Nettopris exkl. moms inkl. leveranskostnad per fordon</t>
  </si>
  <si>
    <t>Elpris</t>
  </si>
  <si>
    <t>kr/kWh</t>
  </si>
  <si>
    <t>Bränslekostnad elbil</t>
  </si>
  <si>
    <t>Elförbrukning</t>
  </si>
  <si>
    <t>kWh/mil</t>
  </si>
  <si>
    <t>Leasingkostnad</t>
  </si>
  <si>
    <t>Batteri</t>
  </si>
  <si>
    <t>DRIFTKOSTNAD VID HYRA PER STYCK NUVÄRDE</t>
  </si>
  <si>
    <t xml:space="preserve">Underhåll </t>
  </si>
  <si>
    <t>LIVSCYKELKOSTNADER (LCC) VID KÖP AV ELBILAR (ej laddhybrider)</t>
  </si>
  <si>
    <t>Fordonsmodell</t>
  </si>
  <si>
    <t>Antal</t>
  </si>
  <si>
    <t>Antal användningsår</t>
  </si>
  <si>
    <t>Inköpspris exkl moms inkl. leveranskostnad per fordon</t>
  </si>
  <si>
    <t>LIVSCYKELKOSTNADER (LCC) VID KÖP AV FORDON (EJ ELBILAR)</t>
  </si>
  <si>
    <t xml:space="preserve"> </t>
  </si>
  <si>
    <t>Restvärde i %</t>
  </si>
  <si>
    <t xml:space="preserve">Bränslepris </t>
  </si>
  <si>
    <t>Avropande myndighet fyller i gula fält.</t>
  </si>
  <si>
    <t>Leverantör fyller i gröna fält</t>
  </si>
  <si>
    <t>Ange 0, om garanterat återköpsvärde önskas i rutan för restvärde (E29)</t>
  </si>
  <si>
    <t>Alt. ange garanterat återköpsvärde här. (Restvärde i procent anges i cell E10)</t>
  </si>
  <si>
    <t>Fordonsgrupp</t>
  </si>
  <si>
    <t>Servicekostnad per år (utförd i lokalt)</t>
  </si>
  <si>
    <t>Antal fordon.</t>
  </si>
  <si>
    <t xml:space="preserve">Antal år fordonen kommer att användas. </t>
  </si>
  <si>
    <t>Kalkylränta i procent.</t>
  </si>
  <si>
    <t>/månad</t>
  </si>
  <si>
    <t>Servicekostnad per år (utförd på stationeringsorten)</t>
  </si>
  <si>
    <t>RESTVÄRDE NUVÄRDE</t>
  </si>
  <si>
    <t>TOTAL LCC per styck</t>
  </si>
  <si>
    <t>År</t>
  </si>
  <si>
    <t>kr/år</t>
  </si>
  <si>
    <t>Ange det förväntade elpriset.</t>
  </si>
  <si>
    <t>Definierar antal mil fordonet beräknas användas per år.</t>
  </si>
  <si>
    <t>Avropande myndighet fyller i gula fält med de grundläggande förutsättningarna.</t>
  </si>
  <si>
    <r>
      <t>Kalkylränta</t>
    </r>
    <r>
      <rPr>
        <sz val="9"/>
        <rFont val="Arial"/>
        <family val="2"/>
      </rPr>
      <t xml:space="preserve"> </t>
    </r>
  </si>
  <si>
    <t>Bonus</t>
  </si>
  <si>
    <t>Bränsletyp</t>
  </si>
  <si>
    <t>Inköpspris exkl moms jämförbar bensin/diesel (för hybrid och gas)</t>
  </si>
  <si>
    <t>Utsläpp CO2</t>
  </si>
  <si>
    <t>g/km</t>
  </si>
  <si>
    <t>Fordonsskatt (år 4 och framåt)</t>
  </si>
  <si>
    <t>Grundbelopp skatt (hybrid och gas)</t>
  </si>
  <si>
    <t>NUVÄRDE SKATTER OCH AVGIFTER</t>
  </si>
  <si>
    <t>Grundbelopp skatt</t>
  </si>
  <si>
    <t>Bonus nuvärde</t>
  </si>
  <si>
    <t>Inköpspris exkl moms jämförbar bensin/diesel</t>
  </si>
  <si>
    <t>Malus(inklusive grundskatten om 360)</t>
  </si>
  <si>
    <t>Se Transportstyrelsens hemsida (www.transportstyrelsen.se )</t>
  </si>
  <si>
    <t>Alt. ange garanterat återköpsvärde här. (Restvärde i procent anges i cell E12)</t>
  </si>
  <si>
    <t>Ange 0, om garanterat återköpsvärde önskas i rutan för restvärde (E28)</t>
  </si>
  <si>
    <t>Fordon 2014-2 (Vers. 20181127)</t>
  </si>
  <si>
    <t>Bensin</t>
  </si>
  <si>
    <t>Db</t>
  </si>
  <si>
    <t>Modell X</t>
  </si>
  <si>
    <t>Ba</t>
  </si>
  <si>
    <t>Model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</si>
</sst>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r&quot;_-;\-* #,##0.00\ &quot;kr&quot;_-;_-* &quot;-&quot;??\ &quot;kr&quot;_-;_-@_-"/>
    <numFmt numFmtId="164" formatCode="#,##0.0\ &quot;kr&quot;;[Red]\-#,##0.0\ &quot;kr&quot;"/>
    <numFmt numFmtId="165" formatCode="#,##0.00\ &quot;kr&quot;"/>
    <numFmt numFmtId="166" formatCode="#,##0\ &quot;kr&quot;"/>
    <numFmt numFmtId="167" formatCode="_-* #,##0\ &quot;kr&quot;_-;\-* #,##0\ &quot;kr&quot;_-;_-* &quot;-&quot;??\ &quot;kr&quot;_-;_-@_-"/>
  </numFmts>
  <fonts count="35" x14ac:knownFonts="1">
    <font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u/>
      <sz val="9"/>
      <color indexed="18"/>
      <name val="Arial"/>
      <family val="2"/>
    </font>
    <font>
      <sz val="9"/>
      <color indexed="60"/>
      <name val="Arial"/>
      <family val="2"/>
    </font>
    <font>
      <sz val="9"/>
      <color indexed="54"/>
      <name val="Arial"/>
      <family val="2"/>
    </font>
    <font>
      <b/>
      <sz val="11"/>
      <color indexed="18"/>
      <name val="Arial"/>
      <family val="2"/>
    </font>
    <font>
      <sz val="10"/>
      <name val="Arial"/>
      <family val="2"/>
    </font>
    <font>
      <sz val="14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18"/>
      <name val="Arial"/>
      <family val="2"/>
    </font>
    <font>
      <b/>
      <i/>
      <sz val="9"/>
      <name val="Arial"/>
      <family val="2"/>
    </font>
    <font>
      <sz val="9"/>
      <color theme="0" tint="-0.499984740745262"/>
      <name val="Arial"/>
      <family val="2"/>
    </font>
    <font>
      <i/>
      <sz val="8"/>
      <name val="Arial"/>
      <family val="2"/>
    </font>
    <font>
      <sz val="9"/>
      <color theme="1" tint="0.499984740745262"/>
      <name val="Arial"/>
      <family val="2"/>
    </font>
    <font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0"/>
      </right>
      <top style="medium">
        <color indexed="8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0"/>
      </left>
      <right style="thin">
        <color indexed="60"/>
      </right>
      <top style="medium">
        <color indexed="8"/>
      </top>
      <bottom style="thin">
        <color indexed="60"/>
      </bottom>
      <diagonal/>
    </border>
    <border>
      <left style="medium">
        <color indexed="8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medium">
        <color indexed="8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medium">
        <color indexed="8"/>
      </right>
      <top style="thin">
        <color indexed="60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double">
        <color indexed="59"/>
      </bottom>
      <diagonal/>
    </border>
    <border>
      <left/>
      <right style="medium">
        <color indexed="8"/>
      </right>
      <top style="thin">
        <color indexed="60"/>
      </top>
      <bottom style="thin">
        <color indexed="60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double">
        <color indexed="59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0"/>
      </bottom>
      <diagonal/>
    </border>
    <border>
      <left/>
      <right style="medium">
        <color indexed="8"/>
      </right>
      <top/>
      <bottom style="thin">
        <color indexed="60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0"/>
      </right>
      <top/>
      <bottom style="medium">
        <color rgb="FF67A2C0"/>
      </bottom>
      <diagonal/>
    </border>
    <border>
      <left style="thin">
        <color indexed="60"/>
      </left>
      <right style="thin">
        <color indexed="60"/>
      </right>
      <top/>
      <bottom style="medium">
        <color rgb="FF67A2C0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medium">
        <color rgb="FF67A2C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rgb="FF67A2C0"/>
      </left>
      <right/>
      <top style="medium">
        <color rgb="FF67A2C0"/>
      </top>
      <bottom/>
      <diagonal/>
    </border>
    <border>
      <left/>
      <right/>
      <top style="medium">
        <color rgb="FF67A2C0"/>
      </top>
      <bottom/>
      <diagonal/>
    </border>
    <border>
      <left/>
      <right style="medium">
        <color rgb="FF67A2C0"/>
      </right>
      <top style="medium">
        <color rgb="FF67A2C0"/>
      </top>
      <bottom/>
      <diagonal/>
    </border>
    <border>
      <left style="medium">
        <color rgb="FF67A2C0"/>
      </left>
      <right/>
      <top/>
      <bottom/>
      <diagonal/>
    </border>
    <border>
      <left/>
      <right style="medium">
        <color rgb="FF67A2C0"/>
      </right>
      <top/>
      <bottom/>
      <diagonal/>
    </border>
    <border>
      <left style="medium">
        <color rgb="FF67A2C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medium">
        <color rgb="FF67A2C0"/>
      </right>
      <top/>
      <bottom style="thin">
        <color indexed="60"/>
      </bottom>
      <diagonal/>
    </border>
    <border>
      <left style="medium">
        <color rgb="FF67A2C0"/>
      </left>
      <right style="thin">
        <color indexed="60"/>
      </right>
      <top/>
      <bottom style="thin">
        <color indexed="60"/>
      </bottom>
      <diagonal/>
    </border>
    <border>
      <left style="medium">
        <color rgb="FF67A2C0"/>
      </left>
      <right style="thin">
        <color indexed="60"/>
      </right>
      <top style="thin">
        <color indexed="60"/>
      </top>
      <bottom style="medium">
        <color rgb="FF67A2C0"/>
      </bottom>
      <diagonal/>
    </border>
    <border>
      <left style="thin">
        <color indexed="60"/>
      </left>
      <right style="medium">
        <color rgb="FF67A2C0"/>
      </right>
      <top style="thin">
        <color indexed="60"/>
      </top>
      <bottom style="thin">
        <color indexed="60"/>
      </bottom>
      <diagonal/>
    </border>
    <border>
      <left style="medium">
        <color rgb="FF67A2C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67A2C0"/>
      </left>
      <right/>
      <top/>
      <bottom style="medium">
        <color rgb="FF67A2C0"/>
      </bottom>
      <diagonal/>
    </border>
    <border>
      <left/>
      <right/>
      <top/>
      <bottom style="medium">
        <color rgb="FF67A2C0"/>
      </bottom>
      <diagonal/>
    </border>
    <border>
      <left/>
      <right style="medium">
        <color rgb="FF67A2C0"/>
      </right>
      <top/>
      <bottom style="medium">
        <color rgb="FF67A2C0"/>
      </bottom>
      <diagonal/>
    </border>
  </borders>
  <cellStyleXfs count="14">
    <xf numFmtId="0" fontId="0" fillId="0" borderId="0"/>
    <xf numFmtId="0" fontId="3" fillId="2" borderId="1" applyNumberFormat="0" applyFont="0" applyBorder="0" applyAlignment="0" applyProtection="0"/>
    <xf numFmtId="0" fontId="4" fillId="0" borderId="1" applyNumberFormat="0" applyFill="0" applyBorder="0" applyAlignment="0" applyProtection="0"/>
    <xf numFmtId="9" fontId="2" fillId="0" borderId="0" applyFont="0" applyFill="0" applyBorder="0" applyAlignment="0" applyProtection="0"/>
    <xf numFmtId="0" fontId="7" fillId="3" borderId="0" applyBorder="0"/>
    <xf numFmtId="0" fontId="5" fillId="3" borderId="0"/>
    <xf numFmtId="0" fontId="3" fillId="0" borderId="1"/>
    <xf numFmtId="0" fontId="3" fillId="0" borderId="2" applyAlignment="0"/>
    <xf numFmtId="0" fontId="1" fillId="0" borderId="3" applyNumberFormat="0" applyFill="0" applyBorder="0" applyAlignment="0" applyProtection="0"/>
    <xf numFmtId="0" fontId="6" fillId="0" borderId="1" applyNumberFormat="0" applyFill="0" applyBorder="0" applyAlignment="0" applyProtection="0"/>
    <xf numFmtId="0" fontId="7" fillId="3" borderId="4" applyNumberFormat="0" applyAlignment="0" applyProtection="0">
      <protection locked="0"/>
    </xf>
    <xf numFmtId="0" fontId="25" fillId="3" borderId="0">
      <alignment vertical="top"/>
    </xf>
    <xf numFmtId="0" fontId="6" fillId="0" borderId="0"/>
    <xf numFmtId="44" fontId="3" fillId="0" borderId="0" applyFont="0" applyFill="0" applyBorder="0" applyAlignment="0" applyProtection="0"/>
  </cellStyleXfs>
  <cellXfs count="168">
    <xf numFmtId="0" fontId="0" fillId="0" borderId="0" xfId="0"/>
    <xf numFmtId="0" fontId="17" fillId="0" borderId="0" xfId="0" applyFont="1" applyProtection="1"/>
    <xf numFmtId="0" fontId="12" fillId="0" borderId="0" xfId="0" applyFont="1" applyProtection="1"/>
    <xf numFmtId="0" fontId="5" fillId="3" borderId="5" xfId="5" applyBorder="1" applyProtection="1"/>
    <xf numFmtId="0" fontId="8" fillId="0" borderId="0" xfId="0" applyFont="1" applyProtection="1"/>
    <xf numFmtId="0" fontId="6" fillId="2" borderId="6" xfId="0" applyFont="1" applyFill="1" applyBorder="1" applyProtection="1"/>
    <xf numFmtId="0" fontId="8" fillId="2" borderId="1" xfId="0" applyNumberFormat="1" applyFont="1" applyFill="1" applyBorder="1" applyProtection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 applyProtection="1"/>
    <xf numFmtId="0" fontId="18" fillId="0" borderId="0" xfId="0" applyFont="1" applyProtection="1"/>
    <xf numFmtId="0" fontId="7" fillId="4" borderId="7" xfId="0" applyFont="1" applyFill="1" applyBorder="1" applyProtection="1"/>
    <xf numFmtId="0" fontId="7" fillId="4" borderId="1" xfId="0" applyFont="1" applyFill="1" applyBorder="1" applyProtection="1"/>
    <xf numFmtId="0" fontId="7" fillId="4" borderId="1" xfId="0" applyFont="1" applyFill="1" applyBorder="1" applyAlignment="1" applyProtection="1">
      <alignment horizontal="right"/>
    </xf>
    <xf numFmtId="0" fontId="21" fillId="4" borderId="8" xfId="2" applyFont="1" applyFill="1" applyBorder="1" applyAlignment="1" applyProtection="1">
      <alignment horizontal="left"/>
    </xf>
    <xf numFmtId="0" fontId="7" fillId="4" borderId="9" xfId="0" applyFont="1" applyFill="1" applyBorder="1" applyProtection="1"/>
    <xf numFmtId="0" fontId="7" fillId="4" borderId="10" xfId="0" applyFont="1" applyFill="1" applyBorder="1" applyAlignment="1" applyProtection="1">
      <alignment horizontal="left"/>
    </xf>
    <xf numFmtId="0" fontId="8" fillId="2" borderId="3" xfId="0" applyFont="1" applyFill="1" applyBorder="1" applyProtection="1"/>
    <xf numFmtId="0" fontId="8" fillId="2" borderId="7" xfId="0" applyFont="1" applyFill="1" applyBorder="1" applyProtection="1"/>
    <xf numFmtId="0" fontId="6" fillId="2" borderId="1" xfId="0" applyFont="1" applyFill="1" applyBorder="1" applyProtection="1"/>
    <xf numFmtId="0" fontId="8" fillId="2" borderId="1" xfId="0" applyFont="1" applyFill="1" applyBorder="1" applyProtection="1"/>
    <xf numFmtId="0" fontId="13" fillId="2" borderId="7" xfId="0" applyFont="1" applyFill="1" applyBorder="1" applyProtection="1"/>
    <xf numFmtId="0" fontId="15" fillId="2" borderId="7" xfId="0" applyFont="1" applyFill="1" applyBorder="1" applyProtection="1"/>
    <xf numFmtId="0" fontId="15" fillId="2" borderId="1" xfId="0" applyFont="1" applyFill="1" applyBorder="1" applyProtection="1"/>
    <xf numFmtId="0" fontId="14" fillId="2" borderId="1" xfId="0" applyFont="1" applyFill="1" applyBorder="1" applyAlignment="1" applyProtection="1">
      <alignment horizontal="right"/>
    </xf>
    <xf numFmtId="0" fontId="6" fillId="2" borderId="8" xfId="0" applyFont="1" applyFill="1" applyBorder="1" applyAlignment="1" applyProtection="1">
      <alignment horizontal="left"/>
    </xf>
    <xf numFmtId="0" fontId="8" fillId="2" borderId="8" xfId="0" applyFont="1" applyFill="1" applyBorder="1" applyAlignment="1" applyProtection="1">
      <alignment horizontal="left"/>
    </xf>
    <xf numFmtId="0" fontId="14" fillId="2" borderId="8" xfId="0" applyFont="1" applyFill="1" applyBorder="1" applyAlignment="1" applyProtection="1">
      <alignment horizontal="left"/>
    </xf>
    <xf numFmtId="0" fontId="15" fillId="2" borderId="8" xfId="0" applyFont="1" applyFill="1" applyBorder="1" applyAlignment="1" applyProtection="1">
      <alignment horizontal="left"/>
    </xf>
    <xf numFmtId="0" fontId="19" fillId="2" borderId="8" xfId="2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right"/>
    </xf>
    <xf numFmtId="0" fontId="15" fillId="2" borderId="1" xfId="0" applyFont="1" applyFill="1" applyBorder="1" applyAlignment="1" applyProtection="1">
      <alignment horizontal="right"/>
    </xf>
    <xf numFmtId="0" fontId="16" fillId="2" borderId="7" xfId="0" applyFont="1" applyFill="1" applyBorder="1" applyProtection="1"/>
    <xf numFmtId="0" fontId="6" fillId="2" borderId="1" xfId="0" applyFont="1" applyFill="1" applyBorder="1" applyAlignment="1" applyProtection="1">
      <alignment horizontal="right"/>
    </xf>
    <xf numFmtId="0" fontId="20" fillId="2" borderId="1" xfId="0" applyFont="1" applyFill="1" applyBorder="1" applyAlignment="1" applyProtection="1">
      <alignment horizontal="right"/>
    </xf>
    <xf numFmtId="0" fontId="3" fillId="5" borderId="0" xfId="0" applyFont="1" applyFill="1" applyProtection="1"/>
    <xf numFmtId="0" fontId="9" fillId="5" borderId="0" xfId="0" applyFont="1" applyFill="1" applyProtection="1"/>
    <xf numFmtId="0" fontId="10" fillId="5" borderId="0" xfId="0" applyFont="1" applyFill="1" applyProtection="1"/>
    <xf numFmtId="0" fontId="11" fillId="5" borderId="0" xfId="0" applyFont="1" applyFill="1" applyProtection="1"/>
    <xf numFmtId="0" fontId="12" fillId="5" borderId="0" xfId="0" applyFont="1" applyFill="1" applyProtection="1"/>
    <xf numFmtId="0" fontId="8" fillId="5" borderId="0" xfId="0" applyFont="1" applyFill="1" applyProtection="1"/>
    <xf numFmtId="0" fontId="13" fillId="5" borderId="0" xfId="0" applyFont="1" applyFill="1" applyProtection="1"/>
    <xf numFmtId="0" fontId="15" fillId="5" borderId="0" xfId="0" applyFont="1" applyFill="1" applyProtection="1"/>
    <xf numFmtId="0" fontId="16" fillId="5" borderId="0" xfId="0" applyFont="1" applyFill="1" applyProtection="1"/>
    <xf numFmtId="0" fontId="17" fillId="5" borderId="0" xfId="0" applyFont="1" applyFill="1" applyProtection="1"/>
    <xf numFmtId="0" fontId="18" fillId="5" borderId="0" xfId="0" applyFont="1" applyFill="1" applyProtection="1"/>
    <xf numFmtId="0" fontId="12" fillId="3" borderId="11" xfId="0" applyFont="1" applyFill="1" applyBorder="1" applyProtection="1"/>
    <xf numFmtId="0" fontId="8" fillId="3" borderId="4" xfId="0" applyFont="1" applyFill="1" applyBorder="1" applyProtection="1"/>
    <xf numFmtId="0" fontId="4" fillId="5" borderId="0" xfId="2" applyFill="1" applyBorder="1" applyAlignment="1" applyProtection="1"/>
    <xf numFmtId="0" fontId="13" fillId="2" borderId="12" xfId="0" applyFont="1" applyFill="1" applyBorder="1" applyProtection="1"/>
    <xf numFmtId="0" fontId="8" fillId="2" borderId="13" xfId="0" applyFont="1" applyFill="1" applyBorder="1" applyProtection="1"/>
    <xf numFmtId="0" fontId="8" fillId="2" borderId="13" xfId="0" applyFont="1" applyFill="1" applyBorder="1" applyAlignment="1" applyProtection="1">
      <alignment horizontal="right"/>
    </xf>
    <xf numFmtId="0" fontId="23" fillId="2" borderId="1" xfId="0" applyFont="1" applyFill="1" applyBorder="1" applyProtection="1"/>
    <xf numFmtId="164" fontId="24" fillId="3" borderId="14" xfId="10" applyNumberFormat="1" applyFont="1" applyBorder="1" applyProtection="1"/>
    <xf numFmtId="0" fontId="4" fillId="5" borderId="0" xfId="2" applyFill="1" applyBorder="1" applyAlignment="1" applyProtection="1">
      <alignment horizontal="right"/>
    </xf>
    <xf numFmtId="0" fontId="0" fillId="2" borderId="7" xfId="0" applyFill="1" applyBorder="1" applyProtection="1"/>
    <xf numFmtId="0" fontId="0" fillId="2" borderId="15" xfId="0" applyFill="1" applyBorder="1" applyProtection="1"/>
    <xf numFmtId="0" fontId="4" fillId="5" borderId="0" xfId="2" applyFont="1" applyFill="1" applyBorder="1" applyAlignment="1" applyProtection="1">
      <alignment horizontal="right"/>
    </xf>
    <xf numFmtId="0" fontId="3" fillId="2" borderId="16" xfId="6" applyFont="1" applyFill="1" applyBorder="1" applyProtection="1"/>
    <xf numFmtId="0" fontId="16" fillId="2" borderId="15" xfId="0" applyFont="1" applyFill="1" applyBorder="1" applyProtection="1"/>
    <xf numFmtId="0" fontId="20" fillId="2" borderId="9" xfId="0" applyFont="1" applyFill="1" applyBorder="1" applyProtection="1"/>
    <xf numFmtId="0" fontId="20" fillId="2" borderId="9" xfId="0" applyFont="1" applyFill="1" applyBorder="1" applyAlignment="1" applyProtection="1">
      <alignment horizontal="right"/>
    </xf>
    <xf numFmtId="0" fontId="12" fillId="5" borderId="17" xfId="0" applyFont="1" applyFill="1" applyBorder="1" applyProtection="1"/>
    <xf numFmtId="0" fontId="7" fillId="3" borderId="17" xfId="0" applyFont="1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Alignment="1" applyProtection="1">
      <alignment horizontal="left"/>
    </xf>
    <xf numFmtId="0" fontId="12" fillId="5" borderId="18" xfId="0" applyFont="1" applyFill="1" applyBorder="1" applyProtection="1"/>
    <xf numFmtId="0" fontId="12" fillId="5" borderId="0" xfId="0" applyFont="1" applyFill="1" applyBorder="1" applyProtection="1"/>
    <xf numFmtId="0" fontId="29" fillId="4" borderId="7" xfId="0" applyFont="1" applyFill="1" applyBorder="1" applyProtection="1"/>
    <xf numFmtId="0" fontId="7" fillId="4" borderId="1" xfId="2" applyFont="1" applyFill="1" applyBorder="1" applyAlignment="1" applyProtection="1"/>
    <xf numFmtId="0" fontId="7" fillId="4" borderId="8" xfId="0" applyFont="1" applyFill="1" applyBorder="1" applyAlignment="1" applyProtection="1">
      <alignment horizontal="left"/>
    </xf>
    <xf numFmtId="0" fontId="3" fillId="2" borderId="1" xfId="0" applyFont="1" applyFill="1" applyBorder="1" applyProtection="1"/>
    <xf numFmtId="0" fontId="30" fillId="2" borderId="7" xfId="0" applyFont="1" applyFill="1" applyBorder="1" applyAlignment="1" applyProtection="1">
      <alignment horizontal="center"/>
    </xf>
    <xf numFmtId="0" fontId="3" fillId="2" borderId="1" xfId="6" applyFont="1" applyFill="1" applyBorder="1" applyAlignment="1" applyProtection="1">
      <alignment horizontal="right"/>
    </xf>
    <xf numFmtId="0" fontId="8" fillId="2" borderId="16" xfId="0" applyFont="1" applyFill="1" applyBorder="1" applyAlignment="1" applyProtection="1">
      <alignment horizontal="right"/>
    </xf>
    <xf numFmtId="0" fontId="8" fillId="5" borderId="17" xfId="0" applyFont="1" applyFill="1" applyBorder="1" applyProtection="1"/>
    <xf numFmtId="0" fontId="24" fillId="3" borderId="14" xfId="10" applyFont="1" applyBorder="1" applyProtection="1"/>
    <xf numFmtId="0" fontId="3" fillId="2" borderId="16" xfId="6" applyFont="1" applyFill="1" applyBorder="1" applyAlignment="1" applyProtection="1">
      <alignment horizontal="right"/>
    </xf>
    <xf numFmtId="0" fontId="8" fillId="2" borderId="20" xfId="0" applyFont="1" applyFill="1" applyBorder="1" applyProtection="1"/>
    <xf numFmtId="0" fontId="3" fillId="2" borderId="21" xfId="6" applyFont="1" applyFill="1" applyBorder="1" applyProtection="1"/>
    <xf numFmtId="166" fontId="7" fillId="4" borderId="1" xfId="0" applyNumberFormat="1" applyFont="1" applyFill="1" applyBorder="1" applyAlignment="1" applyProtection="1">
      <alignment horizontal="right"/>
    </xf>
    <xf numFmtId="166" fontId="7" fillId="4" borderId="13" xfId="0" applyNumberFormat="1" applyFont="1" applyFill="1" applyBorder="1" applyProtection="1">
      <protection locked="0"/>
    </xf>
    <xf numFmtId="166" fontId="7" fillId="4" borderId="1" xfId="0" applyNumberFormat="1" applyFont="1" applyFill="1" applyBorder="1" applyProtection="1"/>
    <xf numFmtId="166" fontId="8" fillId="2" borderId="1" xfId="0" applyNumberFormat="1" applyFont="1" applyFill="1" applyBorder="1" applyProtection="1"/>
    <xf numFmtId="166" fontId="7" fillId="4" borderId="9" xfId="0" applyNumberFormat="1" applyFont="1" applyFill="1" applyBorder="1" applyProtection="1"/>
    <xf numFmtId="166" fontId="28" fillId="3" borderId="0" xfId="10" applyNumberFormat="1" applyFont="1" applyBorder="1" applyProtection="1"/>
    <xf numFmtId="166" fontId="24" fillId="3" borderId="4" xfId="10" applyNumberFormat="1" applyFont="1" applyBorder="1" applyProtection="1"/>
    <xf numFmtId="0" fontId="6" fillId="2" borderId="13" xfId="0" applyFont="1" applyFill="1" applyBorder="1" applyProtection="1"/>
    <xf numFmtId="0" fontId="3" fillId="2" borderId="16" xfId="0" applyFont="1" applyFill="1" applyBorder="1" applyAlignment="1" applyProtection="1">
      <alignment horizontal="right"/>
    </xf>
    <xf numFmtId="0" fontId="0" fillId="2" borderId="13" xfId="0" applyFill="1" applyBorder="1" applyProtection="1"/>
    <xf numFmtId="0" fontId="0" fillId="2" borderId="23" xfId="0" applyFill="1" applyBorder="1" applyAlignment="1" applyProtection="1">
      <alignment horizontal="right"/>
    </xf>
    <xf numFmtId="0" fontId="0" fillId="2" borderId="13" xfId="0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right"/>
    </xf>
    <xf numFmtId="0" fontId="0" fillId="2" borderId="1" xfId="0" applyFont="1" applyFill="1" applyBorder="1" applyAlignment="1" applyProtection="1">
      <alignment horizontal="right"/>
    </xf>
    <xf numFmtId="0" fontId="0" fillId="2" borderId="1" xfId="0" applyFont="1" applyFill="1" applyBorder="1" applyProtection="1"/>
    <xf numFmtId="166" fontId="20" fillId="6" borderId="9" xfId="0" applyNumberFormat="1" applyFont="1" applyFill="1" applyBorder="1" applyProtection="1"/>
    <xf numFmtId="0" fontId="8" fillId="7" borderId="22" xfId="0" applyNumberFormat="1" applyFont="1" applyFill="1" applyBorder="1" applyProtection="1">
      <protection locked="0"/>
    </xf>
    <xf numFmtId="0" fontId="3" fillId="7" borderId="22" xfId="6" applyFill="1" applyBorder="1" applyProtection="1">
      <protection locked="0"/>
    </xf>
    <xf numFmtId="165" fontId="3" fillId="7" borderId="22" xfId="6" applyNumberFormat="1" applyFill="1" applyBorder="1" applyProtection="1">
      <protection locked="0"/>
    </xf>
    <xf numFmtId="0" fontId="0" fillId="2" borderId="19" xfId="6" applyFont="1" applyFill="1" applyBorder="1" applyProtection="1"/>
    <xf numFmtId="0" fontId="0" fillId="7" borderId="0" xfId="0" applyFont="1" applyFill="1" applyProtection="1"/>
    <xf numFmtId="0" fontId="0" fillId="8" borderId="0" xfId="0" applyFont="1" applyFill="1" applyProtection="1"/>
    <xf numFmtId="166" fontId="15" fillId="8" borderId="1" xfId="0" applyNumberFormat="1" applyFont="1" applyFill="1" applyBorder="1" applyProtection="1">
      <protection locked="0"/>
    </xf>
    <xf numFmtId="0" fontId="3" fillId="8" borderId="20" xfId="6" applyFill="1" applyBorder="1" applyProtection="1">
      <protection locked="0"/>
    </xf>
    <xf numFmtId="166" fontId="8" fillId="8" borderId="1" xfId="0" applyNumberFormat="1" applyFont="1" applyFill="1" applyBorder="1" applyProtection="1">
      <protection locked="0"/>
    </xf>
    <xf numFmtId="166" fontId="20" fillId="8" borderId="1" xfId="0" applyNumberFormat="1" applyFont="1" applyFill="1" applyBorder="1" applyProtection="1">
      <protection locked="0"/>
    </xf>
    <xf numFmtId="0" fontId="3" fillId="7" borderId="22" xfId="0" applyNumberFormat="1" applyFont="1" applyFill="1" applyBorder="1" applyProtection="1"/>
    <xf numFmtId="0" fontId="31" fillId="2" borderId="10" xfId="0" applyFont="1" applyFill="1" applyBorder="1" applyAlignment="1" applyProtection="1">
      <alignment horizontal="left"/>
    </xf>
    <xf numFmtId="0" fontId="31" fillId="2" borderId="27" xfId="0" applyFont="1" applyFill="1" applyBorder="1" applyAlignment="1" applyProtection="1">
      <alignment horizontal="left"/>
    </xf>
    <xf numFmtId="0" fontId="8" fillId="7" borderId="22" xfId="3" applyNumberFormat="1" applyFont="1" applyFill="1" applyBorder="1" applyProtection="1">
      <protection locked="0"/>
    </xf>
    <xf numFmtId="9" fontId="8" fillId="7" borderId="22" xfId="3" applyNumberFormat="1" applyFont="1" applyFill="1" applyBorder="1" applyProtection="1">
      <protection locked="0"/>
    </xf>
    <xf numFmtId="0" fontId="6" fillId="2" borderId="29" xfId="0" applyFont="1" applyFill="1" applyBorder="1" applyProtection="1"/>
    <xf numFmtId="0" fontId="6" fillId="2" borderId="30" xfId="0" applyFont="1" applyFill="1" applyBorder="1" applyProtection="1"/>
    <xf numFmtId="0" fontId="3" fillId="7" borderId="31" xfId="0" applyNumberFormat="1" applyFont="1" applyFill="1" applyBorder="1" applyAlignment="1" applyProtection="1">
      <alignment horizontal="center"/>
    </xf>
    <xf numFmtId="0" fontId="3" fillId="7" borderId="22" xfId="3" applyNumberFormat="1" applyFont="1" applyFill="1" applyBorder="1" applyProtection="1"/>
    <xf numFmtId="2" fontId="3" fillId="7" borderId="22" xfId="3" applyNumberFormat="1" applyFont="1" applyFill="1" applyBorder="1" applyProtection="1"/>
    <xf numFmtId="9" fontId="3" fillId="7" borderId="22" xfId="3" applyNumberFormat="1" applyFont="1" applyFill="1" applyBorder="1" applyProtection="1"/>
    <xf numFmtId="0" fontId="0" fillId="2" borderId="8" xfId="0" applyFont="1" applyFill="1" applyBorder="1" applyAlignment="1" applyProtection="1">
      <alignment horizontal="left"/>
    </xf>
    <xf numFmtId="0" fontId="0" fillId="5" borderId="0" xfId="0" applyFont="1" applyFill="1" applyProtection="1"/>
    <xf numFmtId="0" fontId="0" fillId="5" borderId="0" xfId="0" applyFont="1" applyFill="1" applyBorder="1" applyProtection="1"/>
    <xf numFmtId="0" fontId="0" fillId="0" borderId="0" xfId="0" applyFont="1"/>
    <xf numFmtId="0" fontId="0" fillId="0" borderId="0" xfId="0" applyFont="1" applyProtection="1"/>
    <xf numFmtId="0" fontId="32" fillId="0" borderId="0" xfId="0" applyFont="1" applyAlignment="1" applyProtection="1"/>
    <xf numFmtId="0" fontId="33" fillId="0" borderId="0" xfId="0" applyFont="1" applyFill="1" applyProtection="1"/>
    <xf numFmtId="166" fontId="28" fillId="9" borderId="0" xfId="10" applyNumberFormat="1" applyFont="1" applyFill="1" applyBorder="1" applyProtection="1"/>
    <xf numFmtId="0" fontId="32" fillId="5" borderId="0" xfId="0" applyFont="1" applyFill="1" applyBorder="1" applyAlignment="1" applyProtection="1"/>
    <xf numFmtId="0" fontId="32" fillId="9" borderId="0" xfId="0" applyFont="1" applyFill="1" applyAlignment="1" applyProtection="1"/>
    <xf numFmtId="0" fontId="0" fillId="2" borderId="32" xfId="0" applyFont="1" applyFill="1" applyBorder="1" applyProtection="1"/>
    <xf numFmtId="0" fontId="6" fillId="2" borderId="32" xfId="0" applyFont="1" applyFill="1" applyBorder="1" applyProtection="1"/>
    <xf numFmtId="0" fontId="0" fillId="2" borderId="32" xfId="0" applyFont="1" applyFill="1" applyBorder="1" applyAlignment="1" applyProtection="1">
      <alignment horizontal="right"/>
    </xf>
    <xf numFmtId="0" fontId="0" fillId="6" borderId="32" xfId="0" applyFont="1" applyFill="1" applyBorder="1" applyProtection="1"/>
    <xf numFmtId="167" fontId="3" fillId="8" borderId="32" xfId="13" applyNumberFormat="1" applyFont="1" applyFill="1" applyBorder="1" applyAlignment="1" applyProtection="1">
      <alignment horizontal="center"/>
      <protection locked="0"/>
    </xf>
    <xf numFmtId="0" fontId="0" fillId="8" borderId="32" xfId="0" applyFont="1" applyFill="1" applyBorder="1" applyAlignment="1" applyProtection="1">
      <alignment horizontal="right"/>
      <protection locked="0"/>
    </xf>
    <xf numFmtId="0" fontId="0" fillId="6" borderId="32" xfId="0" applyNumberFormat="1" applyFont="1" applyFill="1" applyBorder="1" applyProtection="1"/>
    <xf numFmtId="167" fontId="3" fillId="8" borderId="32" xfId="13" applyNumberFormat="1" applyFont="1" applyFill="1" applyBorder="1" applyAlignment="1" applyProtection="1">
      <alignment horizontal="right"/>
      <protection locked="0"/>
    </xf>
    <xf numFmtId="0" fontId="6" fillId="8" borderId="33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Protection="1"/>
    <xf numFmtId="0" fontId="8" fillId="8" borderId="9" xfId="0" applyFont="1" applyFill="1" applyBorder="1" applyProtection="1"/>
    <xf numFmtId="0" fontId="15" fillId="8" borderId="1" xfId="0" applyNumberFormat="1" applyFont="1" applyFill="1" applyBorder="1" applyProtection="1">
      <protection locked="0"/>
    </xf>
    <xf numFmtId="166" fontId="28" fillId="3" borderId="34" xfId="10" applyNumberFormat="1" applyFont="1" applyBorder="1" applyProtection="1"/>
    <xf numFmtId="166" fontId="28" fillId="3" borderId="35" xfId="10" applyNumberFormat="1" applyFont="1" applyBorder="1" applyProtection="1"/>
    <xf numFmtId="166" fontId="28" fillId="3" borderId="36" xfId="10" applyNumberFormat="1" applyFont="1" applyBorder="1" applyProtection="1"/>
    <xf numFmtId="166" fontId="28" fillId="3" borderId="37" xfId="10" applyNumberFormat="1" applyFont="1" applyBorder="1" applyProtection="1"/>
    <xf numFmtId="166" fontId="28" fillId="3" borderId="38" xfId="10" applyNumberFormat="1" applyFont="1" applyBorder="1" applyProtection="1"/>
    <xf numFmtId="0" fontId="3" fillId="2" borderId="39" xfId="0" applyFont="1" applyFill="1" applyBorder="1" applyProtection="1"/>
    <xf numFmtId="0" fontId="22" fillId="2" borderId="40" xfId="0" applyFont="1" applyFill="1" applyBorder="1" applyAlignment="1" applyProtection="1">
      <alignment horizontal="left"/>
    </xf>
    <xf numFmtId="0" fontId="3" fillId="2" borderId="41" xfId="0" applyFont="1" applyFill="1" applyBorder="1" applyProtection="1"/>
    <xf numFmtId="0" fontId="22" fillId="2" borderId="40" xfId="0" applyFont="1" applyFill="1" applyBorder="1" applyAlignment="1" applyProtection="1">
      <alignment horizontal="left" wrapText="1"/>
    </xf>
    <xf numFmtId="0" fontId="3" fillId="2" borderId="42" xfId="0" applyFont="1" applyFill="1" applyBorder="1" applyProtection="1"/>
    <xf numFmtId="0" fontId="7" fillId="4" borderId="39" xfId="0" applyFont="1" applyFill="1" applyBorder="1" applyProtection="1"/>
    <xf numFmtId="0" fontId="21" fillId="4" borderId="43" xfId="2" applyFont="1" applyFill="1" applyBorder="1" applyAlignment="1" applyProtection="1">
      <alignment horizontal="left"/>
    </xf>
    <xf numFmtId="0" fontId="0" fillId="2" borderId="44" xfId="0" applyFont="1" applyFill="1" applyBorder="1" applyProtection="1"/>
    <xf numFmtId="166" fontId="28" fillId="3" borderId="45" xfId="10" applyNumberFormat="1" applyFont="1" applyBorder="1" applyProtection="1"/>
    <xf numFmtId="166" fontId="28" fillId="3" borderId="46" xfId="10" applyNumberFormat="1" applyFont="1" applyBorder="1" applyProtection="1"/>
    <xf numFmtId="166" fontId="28" fillId="3" borderId="47" xfId="10" applyNumberFormat="1" applyFont="1" applyBorder="1" applyProtection="1"/>
    <xf numFmtId="0" fontId="22" fillId="2" borderId="47" xfId="0" applyFont="1" applyFill="1" applyBorder="1" applyAlignment="1" applyProtection="1">
      <alignment horizontal="left"/>
    </xf>
    <xf numFmtId="0" fontId="6" fillId="8" borderId="13" xfId="0" applyFont="1" applyFill="1" applyBorder="1" applyAlignment="1" applyProtection="1">
      <alignment horizontal="center"/>
      <protection locked="0"/>
    </xf>
    <xf numFmtId="0" fontId="0" fillId="7" borderId="31" xfId="0" applyNumberFormat="1" applyFont="1" applyFill="1" applyBorder="1" applyAlignment="1" applyProtection="1">
      <alignment horizontal="center"/>
      <protection locked="0"/>
    </xf>
    <xf numFmtId="0" fontId="34" fillId="5" borderId="0" xfId="0" applyFont="1" applyFill="1" applyProtection="1"/>
    <xf numFmtId="0" fontId="0" fillId="7" borderId="31" xfId="0" applyNumberFormat="1" applyFont="1" applyFill="1" applyBorder="1" applyAlignment="1" applyProtection="1">
      <alignment horizontal="center"/>
    </xf>
    <xf numFmtId="0" fontId="26" fillId="3" borderId="24" xfId="5" applyFont="1" applyBorder="1" applyProtection="1"/>
    <xf numFmtId="0" fontId="26" fillId="3" borderId="25" xfId="5" applyFont="1" applyBorder="1" applyAlignment="1" applyProtection="1">
      <alignment horizontal="center"/>
    </xf>
    <xf numFmtId="0" fontId="26" fillId="3" borderId="5" xfId="5" applyFont="1" applyBorder="1" applyAlignment="1" applyProtection="1">
      <alignment horizontal="center"/>
    </xf>
    <xf numFmtId="0" fontId="27" fillId="3" borderId="26" xfId="11" applyFont="1" applyBorder="1" applyAlignment="1" applyProtection="1">
      <alignment horizontal="center" vertical="top"/>
    </xf>
    <xf numFmtId="0" fontId="27" fillId="3" borderId="27" xfId="11" applyFont="1" applyBorder="1" applyAlignment="1" applyProtection="1">
      <alignment horizontal="center" vertical="top"/>
    </xf>
    <xf numFmtId="0" fontId="24" fillId="3" borderId="4" xfId="10" applyFont="1" applyBorder="1" applyAlignment="1" applyProtection="1">
      <alignment horizontal="left"/>
    </xf>
    <xf numFmtId="0" fontId="24" fillId="3" borderId="28" xfId="10" applyFont="1" applyBorder="1" applyAlignment="1" applyProtection="1">
      <alignment horizontal="left"/>
    </xf>
    <xf numFmtId="0" fontId="4" fillId="5" borderId="0" xfId="2" applyFill="1" applyBorder="1" applyAlignment="1" applyProtection="1">
      <alignment horizontal="left"/>
    </xf>
  </cellXfs>
  <cellStyles count="14">
    <cellStyle name="Cell för ifyllnad" xfId="1"/>
    <cellStyle name="Hyperlänk" xfId="2" builtinId="8"/>
    <cellStyle name="Normal" xfId="0" builtinId="0"/>
    <cellStyle name="Procent" xfId="3" builtinId="5"/>
    <cellStyle name="Rubrik tabell mindre" xfId="4"/>
    <cellStyle name="Rubrik textsida" xfId="5"/>
    <cellStyle name="Tabell" xfId="6"/>
    <cellStyle name="Tabell - markerad rad" xfId="7"/>
    <cellStyle name="Tabellrubrik nivå 2" xfId="8"/>
    <cellStyle name="Tabellrubrik nivå 3" xfId="9"/>
    <cellStyle name="Tabellsumma" xfId="10"/>
    <cellStyle name="Underrubrik tabell" xfId="11"/>
    <cellStyle name="Underrubrik textsida" xfId="12"/>
    <cellStyle name="Valuta" xfId="13" builtinId="4"/>
  </cellStyles>
  <dxfs count="26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7A2C0"/>
      <rgbColor rgb="00FFFFFF"/>
      <rgbColor rgb="00000000"/>
      <rgbColor rgb="007F7F7F"/>
      <rgbColor rgb="00BFBFBF"/>
      <rgbColor rgb="00666666"/>
      <rgbColor rgb="00000000"/>
      <rgbColor rgb="00A6A6A6"/>
      <rgbColor rgb="00000000"/>
      <rgbColor rgb="007F7F7F"/>
      <rgbColor rgb="00FFFFFF"/>
      <rgbColor rgb="00666666"/>
      <rgbColor rgb="00E5E5E5"/>
      <rgbColor rgb="00A6A6A6"/>
      <rgbColor rgb="00FFFFFF"/>
      <rgbColor rgb="00FFFFFF"/>
      <rgbColor rgb="0067A2C0"/>
      <rgbColor rgb="00AAA095"/>
      <rgbColor rgb="00EC736A"/>
      <rgbColor rgb="00FFE91B"/>
      <rgbColor rgb="00000000"/>
      <rgbColor rgb="00FFFFFF"/>
      <rgbColor rgb="00000000"/>
      <rgbColor rgb="00000000"/>
      <rgbColor rgb="0067A2C0"/>
      <rgbColor rgb="00AAA095"/>
      <rgbColor rgb="00EC736A"/>
      <rgbColor rgb="00FFE91B"/>
      <rgbColor rgb="00000000"/>
      <rgbColor rgb="00FFFFFF"/>
      <rgbColor rgb="00000000"/>
      <rgbColor rgb="00000000"/>
      <rgbColor rgb="00BFBFBF"/>
      <rgbColor rgb="00A6A6A6"/>
      <rgbColor rgb="007F7F7F"/>
      <rgbColor rgb="00666666"/>
      <rgbColor rgb="00BFBFBF"/>
      <rgbColor rgb="00000000"/>
      <rgbColor rgb="00E5E5E5"/>
      <rgbColor rgb="004D4D4D"/>
      <rgbColor rgb="00BFBFBF"/>
      <rgbColor rgb="00A6A6A6"/>
      <rgbColor rgb="00666666"/>
      <rgbColor rgb="004D4D4D"/>
      <rgbColor rgb="004D4D4D"/>
      <rgbColor rgb="004D4D4D"/>
      <rgbColor rgb="00E5E5E5"/>
      <rgbColor rgb="00FFFFFF"/>
      <rgbColor rgb="00000000"/>
      <rgbColor rgb="007F7F7F"/>
      <rgbColor rgb="00FFE91B"/>
      <rgbColor rgb="00EC736A"/>
      <rgbColor rgb="00AAA095"/>
      <rgbColor rgb="00E5E5E5"/>
      <rgbColor rgb="00000000"/>
      <rgbColor rgb="00000000"/>
    </indexedColors>
    <mruColors>
      <color rgb="FF67A2C0"/>
      <color rgb="FFCCFFCC"/>
      <color rgb="FFAAA09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2" name="Picture 55" descr="litenmsr rapport vit">
          <a:extLst>
            <a:ext uri="{FF2B5EF4-FFF2-40B4-BE49-F238E27FC236}">
              <a16:creationId xmlns:a16="http://schemas.microsoft.com/office/drawing/2014/main" id="{0D32430C-3213-4D9F-8A38-85B49D373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32410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3" name="Picture 55" descr="litenmsr rapport vit">
          <a:extLst>
            <a:ext uri="{FF2B5EF4-FFF2-40B4-BE49-F238E27FC236}">
              <a16:creationId xmlns:a16="http://schemas.microsoft.com/office/drawing/2014/main" id="{0FDDE390-0CC5-48A0-AFF6-4279D0FF4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32410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4" name="Picture 55" descr="litenmsr rapport vit">
          <a:extLst>
            <a:ext uri="{FF2B5EF4-FFF2-40B4-BE49-F238E27FC236}">
              <a16:creationId xmlns:a16="http://schemas.microsoft.com/office/drawing/2014/main" id="{8906693E-EAAA-431B-9C12-2C62423CA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32410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2" name="Picture 55" descr="litenmsr rapport vit">
          <a:extLst>
            <a:ext uri="{FF2B5EF4-FFF2-40B4-BE49-F238E27FC236}">
              <a16:creationId xmlns:a16="http://schemas.microsoft.com/office/drawing/2014/main" id="{0D32430C-3213-4D9F-8A38-85B49D373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8125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3" name="Picture 55" descr="litenmsr rapport vit">
          <a:extLst>
            <a:ext uri="{FF2B5EF4-FFF2-40B4-BE49-F238E27FC236}">
              <a16:creationId xmlns:a16="http://schemas.microsoft.com/office/drawing/2014/main" id="{0FDDE390-0CC5-48A0-AFF6-4279D0FF4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8125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4" name="Picture 55" descr="litenmsr rapport vit">
          <a:extLst>
            <a:ext uri="{FF2B5EF4-FFF2-40B4-BE49-F238E27FC236}">
              <a16:creationId xmlns:a16="http://schemas.microsoft.com/office/drawing/2014/main" id="{8906693E-EAAA-431B-9C12-2C62423CA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8125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90170</xdr:rowOff>
    </xdr:from>
    <xdr:to>
      <xdr:col>1</xdr:col>
      <xdr:colOff>479425</xdr:colOff>
      <xdr:row>3</xdr:row>
      <xdr:rowOff>67310</xdr:rowOff>
    </xdr:to>
    <xdr:pic>
      <xdr:nvPicPr>
        <xdr:cNvPr id="3" name="Picture 55" descr="litenmsr rapport vit">
          <a:extLst>
            <a:ext uri="{FF2B5EF4-FFF2-40B4-BE49-F238E27FC236}">
              <a16:creationId xmlns:a16="http://schemas.microsoft.com/office/drawing/2014/main" id="{0316F6E3-8302-40AF-A163-A369BA0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5430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90170</xdr:rowOff>
    </xdr:from>
    <xdr:to>
      <xdr:col>1</xdr:col>
      <xdr:colOff>479425</xdr:colOff>
      <xdr:row>3</xdr:row>
      <xdr:rowOff>67310</xdr:rowOff>
    </xdr:to>
    <xdr:pic>
      <xdr:nvPicPr>
        <xdr:cNvPr id="2" name="Picture 55" descr="litenmsr rapport vit">
          <a:extLst>
            <a:ext uri="{FF2B5EF4-FFF2-40B4-BE49-F238E27FC236}">
              <a16:creationId xmlns:a16="http://schemas.microsoft.com/office/drawing/2014/main" id="{0316F6E3-8302-40AF-A163-A369BA0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261620"/>
          <a:ext cx="428625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AH58"/>
  <sheetViews>
    <sheetView tabSelected="1" zoomScaleNormal="100" workbookViewId="0">
      <selection activeCell="E11" sqref="E11"/>
    </sheetView>
  </sheetViews>
  <sheetFormatPr defaultColWidth="9.140625" defaultRowHeight="12" x14ac:dyDescent="0.2"/>
  <cols>
    <col min="1" max="1" width="2.7109375" style="45" customWidth="1"/>
    <col min="2" max="2" width="9.140625" style="10"/>
    <col min="3" max="3" width="43.28515625" style="10" customWidth="1"/>
    <col min="4" max="4" width="7.140625" style="10" customWidth="1"/>
    <col min="5" max="5" width="30.140625" style="10" customWidth="1"/>
    <col min="6" max="6" width="62.5703125" style="10" bestFit="1" customWidth="1"/>
    <col min="7" max="9" width="49.7109375" style="45" customWidth="1"/>
    <col min="10" max="34" width="9.140625" style="45"/>
    <col min="35" max="16384" width="9.140625" style="10"/>
  </cols>
  <sheetData>
    <row r="1" spans="1:34" s="39" customFormat="1" ht="14.25" customHeight="1" thickBot="1" x14ac:dyDescent="0.25">
      <c r="B1" s="158" t="s">
        <v>80</v>
      </c>
      <c r="C1" s="36"/>
      <c r="D1" s="37"/>
      <c r="E1" s="38"/>
    </row>
    <row r="2" spans="1:34" s="39" customFormat="1" ht="6" customHeight="1" thickBot="1" x14ac:dyDescent="0.3">
      <c r="B2" s="46"/>
      <c r="C2" s="160"/>
      <c r="D2" s="160"/>
      <c r="E2" s="160"/>
      <c r="F2" s="3"/>
    </row>
    <row r="3" spans="1:34" s="4" customFormat="1" ht="18" customHeight="1" x14ac:dyDescent="0.25">
      <c r="A3" s="40"/>
      <c r="B3" s="46"/>
      <c r="C3" s="161" t="s">
        <v>42</v>
      </c>
      <c r="D3" s="161"/>
      <c r="E3" s="161"/>
      <c r="F3" s="162"/>
      <c r="G3" s="100" t="s">
        <v>46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</row>
    <row r="4" spans="1:34" s="4" customFormat="1" ht="14.1" customHeight="1" thickBot="1" x14ac:dyDescent="0.25">
      <c r="A4" s="40"/>
      <c r="B4" s="47"/>
      <c r="C4" s="163"/>
      <c r="D4" s="163"/>
      <c r="E4" s="163"/>
      <c r="F4" s="164"/>
      <c r="G4" s="101" t="s">
        <v>47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</row>
    <row r="5" spans="1:34" s="4" customFormat="1" ht="11.25" customHeight="1" x14ac:dyDescent="0.2">
      <c r="A5" s="40"/>
      <c r="B5" s="18"/>
      <c r="C5" s="52"/>
      <c r="D5" s="52"/>
      <c r="E5" s="52"/>
      <c r="F5" s="2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4" s="4" customFormat="1" ht="15.75" customHeight="1" thickBot="1" x14ac:dyDescent="0.25">
      <c r="A6" s="40"/>
      <c r="B6" s="18"/>
      <c r="C6" s="19" t="s">
        <v>8</v>
      </c>
      <c r="D6" s="19"/>
      <c r="E6" s="78"/>
      <c r="F6" s="2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4" s="7" customFormat="1" ht="14.25" customHeight="1" thickTop="1" thickBot="1" x14ac:dyDescent="0.25">
      <c r="A7" s="41"/>
      <c r="B7" s="18"/>
      <c r="C7" s="94" t="s">
        <v>39</v>
      </c>
      <c r="D7" s="74" t="s">
        <v>1</v>
      </c>
      <c r="E7" s="96">
        <v>1</v>
      </c>
      <c r="F7" s="145" t="s">
        <v>52</v>
      </c>
      <c r="G7" s="40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</row>
    <row r="8" spans="1:34" s="7" customFormat="1" ht="15.75" customHeight="1" thickTop="1" thickBot="1" x14ac:dyDescent="0.25">
      <c r="A8" s="41"/>
      <c r="B8" s="21"/>
      <c r="C8" s="94" t="s">
        <v>40</v>
      </c>
      <c r="D8" s="74" t="s">
        <v>4</v>
      </c>
      <c r="E8" s="96">
        <v>3</v>
      </c>
      <c r="F8" s="145" t="s">
        <v>53</v>
      </c>
      <c r="G8" s="40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</row>
    <row r="9" spans="1:34" s="7" customFormat="1" ht="13.5" customHeight="1" thickTop="1" thickBot="1" x14ac:dyDescent="0.25">
      <c r="A9" s="41"/>
      <c r="B9" s="21"/>
      <c r="C9" s="20" t="s">
        <v>7</v>
      </c>
      <c r="D9" s="74" t="s">
        <v>2</v>
      </c>
      <c r="E9" s="109">
        <v>5</v>
      </c>
      <c r="F9" s="145" t="s">
        <v>54</v>
      </c>
      <c r="G9" s="4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</row>
    <row r="10" spans="1:34" s="7" customFormat="1" ht="15.75" customHeight="1" thickTop="1" thickBot="1" x14ac:dyDescent="0.25">
      <c r="A10" s="41"/>
      <c r="B10" s="49"/>
      <c r="C10" s="50" t="s">
        <v>26</v>
      </c>
      <c r="D10" s="51" t="s">
        <v>2</v>
      </c>
      <c r="E10" s="110">
        <v>0.5</v>
      </c>
      <c r="F10" s="145" t="s">
        <v>48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</row>
    <row r="11" spans="1:34" s="4" customFormat="1" ht="20.25" customHeight="1" thickTop="1" thickBot="1" x14ac:dyDescent="0.25">
      <c r="A11" s="40"/>
      <c r="B11" s="49"/>
      <c r="C11" s="87" t="s">
        <v>50</v>
      </c>
      <c r="D11" s="112"/>
      <c r="E11" s="157" t="s">
        <v>82</v>
      </c>
      <c r="F11" s="10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</row>
    <row r="12" spans="1:34" s="4" customFormat="1" ht="15" customHeight="1" x14ac:dyDescent="0.2">
      <c r="A12" s="40"/>
      <c r="B12" s="17"/>
      <c r="C12" s="5" t="s">
        <v>25</v>
      </c>
      <c r="D12" s="87"/>
      <c r="E12" s="156" t="s">
        <v>83</v>
      </c>
      <c r="F12" s="14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</row>
    <row r="13" spans="1:34" s="8" customFormat="1" ht="15.75" customHeight="1" x14ac:dyDescent="0.2">
      <c r="A13" s="42"/>
      <c r="B13" s="21"/>
      <c r="C13" s="19" t="s">
        <v>21</v>
      </c>
      <c r="D13" s="24"/>
      <c r="E13" s="23"/>
      <c r="F13" s="27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</row>
    <row r="14" spans="1:34" s="8" customFormat="1" ht="15.75" customHeight="1" x14ac:dyDescent="0.2">
      <c r="A14" s="42"/>
      <c r="B14" s="22"/>
      <c r="C14" s="23" t="s">
        <v>27</v>
      </c>
      <c r="D14" s="31" t="s">
        <v>0</v>
      </c>
      <c r="E14" s="102">
        <v>300000</v>
      </c>
      <c r="F14" s="28" t="s">
        <v>0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</row>
    <row r="15" spans="1:34" s="8" customFormat="1" ht="15.75" customHeight="1" x14ac:dyDescent="0.2">
      <c r="A15" s="42"/>
      <c r="B15" s="32"/>
      <c r="C15" s="136" t="s">
        <v>66</v>
      </c>
      <c r="D15" s="33"/>
      <c r="E15" s="137" t="s">
        <v>81</v>
      </c>
      <c r="F15" s="27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</row>
    <row r="16" spans="1:34" s="8" customFormat="1" ht="15.75" customHeight="1" x14ac:dyDescent="0.2">
      <c r="A16" s="42"/>
      <c r="B16" s="22"/>
      <c r="C16" s="94" t="s">
        <v>67</v>
      </c>
      <c r="D16" s="31" t="s">
        <v>0</v>
      </c>
      <c r="E16" s="102">
        <v>325000</v>
      </c>
      <c r="F16" s="28" t="s">
        <v>0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</row>
    <row r="17" spans="1:34" s="8" customFormat="1" ht="15.75" customHeight="1" x14ac:dyDescent="0.2">
      <c r="A17" s="42"/>
      <c r="B17" s="22"/>
      <c r="C17" s="94" t="s">
        <v>68</v>
      </c>
      <c r="D17" s="93" t="s">
        <v>69</v>
      </c>
      <c r="E17" s="138">
        <v>112</v>
      </c>
      <c r="F17" s="28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</row>
    <row r="18" spans="1:34" s="9" customFormat="1" ht="13.5" customHeight="1" x14ac:dyDescent="0.2">
      <c r="A18" s="43"/>
      <c r="B18" s="11"/>
      <c r="C18" s="12" t="s">
        <v>9</v>
      </c>
      <c r="D18" s="13"/>
      <c r="E18" s="80">
        <f>E14</f>
        <v>300000</v>
      </c>
      <c r="F18" s="14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</row>
    <row r="19" spans="1:34" s="4" customFormat="1" ht="12.75" customHeight="1" x14ac:dyDescent="0.2">
      <c r="A19" s="40"/>
      <c r="B19" s="32"/>
      <c r="C19" s="19" t="s">
        <v>22</v>
      </c>
      <c r="D19" s="33"/>
      <c r="E19" s="20"/>
      <c r="F19" s="2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</row>
    <row r="20" spans="1:34" s="4" customFormat="1" ht="15.75" customHeight="1" thickBot="1" x14ac:dyDescent="0.25">
      <c r="A20" s="40"/>
      <c r="B20" s="55"/>
      <c r="C20" s="58" t="s">
        <v>19</v>
      </c>
      <c r="D20" s="73" t="s">
        <v>11</v>
      </c>
      <c r="E20" s="103">
        <v>0.45</v>
      </c>
      <c r="F20" s="58" t="s">
        <v>11</v>
      </c>
      <c r="G20" s="75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</row>
    <row r="21" spans="1:34" s="4" customFormat="1" ht="15.75" customHeight="1" thickTop="1" thickBot="1" x14ac:dyDescent="0.25">
      <c r="A21" s="40"/>
      <c r="B21" s="55"/>
      <c r="C21" s="58" t="s">
        <v>16</v>
      </c>
      <c r="D21" s="77" t="s">
        <v>12</v>
      </c>
      <c r="E21" s="97">
        <v>2000</v>
      </c>
      <c r="F21" s="79" t="s">
        <v>12</v>
      </c>
      <c r="G21" s="7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</row>
    <row r="22" spans="1:34" s="4" customFormat="1" ht="15.75" customHeight="1" thickTop="1" thickBot="1" x14ac:dyDescent="0.25">
      <c r="A22" s="40"/>
      <c r="B22" s="56"/>
      <c r="C22" s="99" t="s">
        <v>45</v>
      </c>
      <c r="D22" s="77" t="s">
        <v>13</v>
      </c>
      <c r="E22" s="98">
        <v>13</v>
      </c>
      <c r="F22" s="79" t="s">
        <v>13</v>
      </c>
      <c r="G22" s="75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</row>
    <row r="23" spans="1:34" s="4" customFormat="1" ht="15.75" customHeight="1" thickTop="1" x14ac:dyDescent="0.2">
      <c r="A23" s="40"/>
      <c r="B23" s="68"/>
      <c r="C23" s="69" t="s">
        <v>15</v>
      </c>
      <c r="D23" s="13"/>
      <c r="E23" s="81">
        <f>-PV(E9*0.01,E8,E20*E21*E22)</f>
        <v>31862.001943634619</v>
      </c>
      <c r="F23" s="7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4" s="4" customFormat="1" ht="15.75" customHeight="1" x14ac:dyDescent="0.2">
      <c r="A24" s="40"/>
      <c r="B24" s="18"/>
      <c r="C24" s="19" t="s">
        <v>20</v>
      </c>
      <c r="D24" s="33"/>
      <c r="E24" s="6"/>
      <c r="F24" s="25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</row>
    <row r="25" spans="1:34" s="4" customFormat="1" ht="15.75" customHeight="1" x14ac:dyDescent="0.2">
      <c r="A25" s="40"/>
      <c r="B25" s="18"/>
      <c r="C25" s="94" t="s">
        <v>51</v>
      </c>
      <c r="D25" s="30" t="s">
        <v>5</v>
      </c>
      <c r="E25" s="104"/>
      <c r="F25" s="117" t="s">
        <v>6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</row>
    <row r="26" spans="1:34" s="4" customFormat="1" ht="15.75" customHeight="1" x14ac:dyDescent="0.2">
      <c r="A26" s="40"/>
      <c r="B26" s="72" t="s">
        <v>18</v>
      </c>
      <c r="C26" s="20" t="s">
        <v>23</v>
      </c>
      <c r="D26" s="30" t="s">
        <v>5</v>
      </c>
      <c r="E26" s="104">
        <v>3500</v>
      </c>
      <c r="F26" s="26" t="s">
        <v>6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</row>
    <row r="27" spans="1:34" s="9" customFormat="1" ht="15.75" customHeight="1" x14ac:dyDescent="0.2">
      <c r="A27" s="43"/>
      <c r="B27" s="11"/>
      <c r="C27" s="12" t="s">
        <v>14</v>
      </c>
      <c r="D27" s="13"/>
      <c r="E27" s="82">
        <f>IF(E25&gt;0,-PV(E9*0.01,E8,E25),-PV(E9*0.01,E8,E26))</f>
        <v>9531.3681027966813</v>
      </c>
      <c r="F27" s="14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</row>
    <row r="28" spans="1:34" s="9" customFormat="1" ht="15.75" customHeight="1" x14ac:dyDescent="0.2">
      <c r="A28" s="43"/>
      <c r="B28" s="32"/>
      <c r="C28" s="19" t="s">
        <v>17</v>
      </c>
      <c r="D28" s="20"/>
      <c r="E28" s="83"/>
      <c r="F28" s="29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</row>
    <row r="29" spans="1:34" s="9" customFormat="1" ht="15.75" customHeight="1" x14ac:dyDescent="0.2">
      <c r="A29" s="43"/>
      <c r="B29" s="32"/>
      <c r="C29" s="94" t="s">
        <v>71</v>
      </c>
      <c r="D29" s="20"/>
      <c r="E29" s="83">
        <f>IF(OR(E15="El och bensin/diesel",E15="Annat gasbränsle än gasol"),360,0)</f>
        <v>0</v>
      </c>
      <c r="F29" s="29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</row>
    <row r="30" spans="1:34" s="9" customFormat="1" ht="15.75" customHeight="1" x14ac:dyDescent="0.2">
      <c r="A30" s="43"/>
      <c r="B30" s="32"/>
      <c r="C30" s="94" t="s">
        <v>65</v>
      </c>
      <c r="D30" s="20"/>
      <c r="E30" s="83">
        <f>IF(OR(E15="El och bensin/diesel",E15="Annat gasbränsle än gasol"),
                      IF(E15="Annat gasbränsle än gasol",MIN(0.25*E14,MAX(10000,IF((E14-E16)&gt;60000,60000-833*E15,35%*(E14-E16)-833*E17))),
                              MIN(E14*0.25,MAX(0,IF(E17&gt;60,0,IF((E14-E16)&gt;60000,60000-833*E17,35%*(E14-E16)))))),0)</f>
        <v>0</v>
      </c>
      <c r="F30" s="29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</row>
    <row r="31" spans="1:34" s="9" customFormat="1" ht="15.75" customHeight="1" x14ac:dyDescent="0.2">
      <c r="A31" s="43"/>
      <c r="B31" s="32"/>
      <c r="C31" s="94" t="s">
        <v>76</v>
      </c>
      <c r="D31" s="20"/>
      <c r="E31" s="83">
        <f>IF(OR(E15="Bensin",E15="Diesel"),IF(E15="Bensin",IF(E17&lt;95,360,IF(AND(E17&gt;95,E17&lt;=140),360+(E17-95)*82,360+(140-95)*82+(E17-140)*107)),250+IF(E17&lt;95,360+13.52*E17,IF(AND(E17&gt;95,E17&lt;=140),360+13.52*E17+(E17-95)*82,360+(140-95)*82+13.52*E17+(E17-140)*107))),0)</f>
        <v>1754</v>
      </c>
      <c r="F31" s="29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</row>
    <row r="32" spans="1:34" s="9" customFormat="1" ht="15.75" customHeight="1" x14ac:dyDescent="0.2">
      <c r="A32" s="43"/>
      <c r="B32" s="32"/>
      <c r="C32" s="94" t="s">
        <v>70</v>
      </c>
      <c r="D32" s="34" t="s">
        <v>5</v>
      </c>
      <c r="E32" s="105">
        <v>0</v>
      </c>
      <c r="F32" s="145" t="s">
        <v>77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</row>
    <row r="33" spans="1:34" s="2" customFormat="1" ht="13.5" customHeight="1" x14ac:dyDescent="0.2">
      <c r="A33" s="39"/>
      <c r="B33" s="11"/>
      <c r="C33" s="12" t="s">
        <v>72</v>
      </c>
      <c r="D33" s="15"/>
      <c r="E33" s="84">
        <f>((-PV(E9*0.01,E8-1,E32))*-1-(+PV(E9*0.01,MIN(E8,3)-1,E32))-E29+PV(E9*0.01,E8-1,E29)-E31+PV(E9*0.01,MIN(E8,3)-1,E31)+E30)*-1</f>
        <v>5015.4058956916106</v>
      </c>
      <c r="F33" s="16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</row>
    <row r="34" spans="1:34" s="2" customFormat="1" ht="15.75" customHeight="1" x14ac:dyDescent="0.2">
      <c r="A34" s="39"/>
      <c r="B34" s="59"/>
      <c r="C34" s="60" t="s">
        <v>26</v>
      </c>
      <c r="D34" s="61" t="s">
        <v>0</v>
      </c>
      <c r="E34" s="95">
        <f>E14*IF(E10&gt;1,E10*0.01,E10)</f>
        <v>150000</v>
      </c>
      <c r="F34" s="145" t="s">
        <v>49</v>
      </c>
      <c r="G34" s="62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</row>
    <row r="35" spans="1:34" s="2" customFormat="1" ht="23.45" customHeight="1" x14ac:dyDescent="0.2">
      <c r="A35" s="39"/>
      <c r="B35" s="59"/>
      <c r="C35" s="60" t="s">
        <v>24</v>
      </c>
      <c r="D35" s="61"/>
      <c r="E35" s="95">
        <f>E14-E34</f>
        <v>150000</v>
      </c>
      <c r="F35" s="107"/>
      <c r="G35" s="67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</row>
    <row r="36" spans="1:34" s="2" customFormat="1" ht="15.75" customHeight="1" x14ac:dyDescent="0.2">
      <c r="A36" s="67"/>
      <c r="B36" s="63"/>
      <c r="C36" s="64" t="s">
        <v>10</v>
      </c>
      <c r="D36" s="64"/>
      <c r="E36" s="85">
        <f>(SUM(E18,E23,E27,E33,(PV(E9*0.01,E8,,E34))))</f>
        <v>216833.13616240147</v>
      </c>
      <c r="F36" s="65"/>
      <c r="G36" s="66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</row>
    <row r="37" spans="1:34" s="1" customFormat="1" ht="13.5" customHeight="1" thickBot="1" x14ac:dyDescent="0.3">
      <c r="A37" s="44"/>
      <c r="B37" s="76"/>
      <c r="C37" s="165" t="s">
        <v>3</v>
      </c>
      <c r="D37" s="166"/>
      <c r="E37" s="86">
        <f>(SUM(E18,E23,E27,E33,(PV(E9*0.01,E8,,E34))))*E7</f>
        <v>216833.13616240147</v>
      </c>
      <c r="F37" s="53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</row>
    <row r="38" spans="1:34" s="44" customFormat="1" ht="17.25" customHeight="1" x14ac:dyDescent="0.2"/>
    <row r="39" spans="1:34" s="45" customFormat="1" ht="15.75" customHeight="1" x14ac:dyDescent="0.2">
      <c r="B39" s="54"/>
      <c r="C39" s="48" t="s">
        <v>43</v>
      </c>
      <c r="D39" s="48"/>
    </row>
    <row r="40" spans="1:34" s="45" customFormat="1" ht="15.75" customHeight="1" x14ac:dyDescent="0.2">
      <c r="B40" s="57"/>
      <c r="C40" s="167"/>
      <c r="D40" s="167"/>
    </row>
    <row r="41" spans="1:34" s="45" customFormat="1" x14ac:dyDescent="0.2"/>
    <row r="42" spans="1:34" s="45" customFormat="1" x14ac:dyDescent="0.2"/>
    <row r="43" spans="1:34" s="45" customFormat="1" x14ac:dyDescent="0.2"/>
    <row r="44" spans="1:34" s="45" customFormat="1" x14ac:dyDescent="0.2"/>
    <row r="45" spans="1:34" s="45" customFormat="1" x14ac:dyDescent="0.2"/>
    <row r="46" spans="1:34" s="45" customFormat="1" x14ac:dyDescent="0.2"/>
    <row r="47" spans="1:34" s="45" customFormat="1" x14ac:dyDescent="0.2"/>
    <row r="48" spans="1:34" s="45" customFormat="1" x14ac:dyDescent="0.2"/>
    <row r="49" spans="2:6" s="45" customFormat="1" x14ac:dyDescent="0.2"/>
    <row r="50" spans="2:6" s="45" customFormat="1" x14ac:dyDescent="0.2"/>
    <row r="51" spans="2:6" s="45" customFormat="1" x14ac:dyDescent="0.2"/>
    <row r="52" spans="2:6" s="45" customFormat="1" x14ac:dyDescent="0.2"/>
    <row r="53" spans="2:6" s="45" customFormat="1" x14ac:dyDescent="0.2"/>
    <row r="54" spans="2:6" s="45" customFormat="1" x14ac:dyDescent="0.2"/>
    <row r="58" spans="2:6" s="45" customFormat="1" ht="24" customHeight="1" x14ac:dyDescent="0.2">
      <c r="B58" s="10"/>
      <c r="C58" s="10"/>
      <c r="D58" s="10"/>
      <c r="E58" s="10"/>
      <c r="F58" s="10"/>
    </row>
  </sheetData>
  <mergeCells count="5">
    <mergeCell ref="C2:E2"/>
    <mergeCell ref="C3:F3"/>
    <mergeCell ref="C4:F4"/>
    <mergeCell ref="C37:D37"/>
    <mergeCell ref="C40:D40"/>
  </mergeCells>
  <conditionalFormatting sqref="E24 E13:F15 D25 C20:D24 C18:F19 C15:F15 F20:F31 C26:D34 E27:E34 C36:F37 F33 C11:D15">
    <cfRule type="expression" dxfId="25" priority="5" stopIfTrue="1">
      <formula>"OM($E$17&gt;0 och $E$16=0)"</formula>
    </cfRule>
  </conditionalFormatting>
  <conditionalFormatting sqref="C25">
    <cfRule type="expression" dxfId="24" priority="4" stopIfTrue="1">
      <formula>"OM($E$17&gt;0 och $E$16=0)"</formula>
    </cfRule>
  </conditionalFormatting>
  <conditionalFormatting sqref="C16:F17">
    <cfRule type="expression" dxfId="23" priority="2" stopIfTrue="1">
      <formula>"OM($E$17&gt;0 och $E$16=0)"</formula>
    </cfRule>
  </conditionalFormatting>
  <conditionalFormatting sqref="C35:F35">
    <cfRule type="expression" dxfId="22" priority="1" stopIfTrue="1">
      <formula>"OM($E$17&gt;0 och $E$16=0)"</formula>
    </cfRule>
  </conditionalFormatting>
  <dataValidations count="1">
    <dataValidation type="list" allowBlank="1" showInputMessage="1" showErrorMessage="1" sqref="E15">
      <formula1>"Bensin,Diesel,El och bensin/diesel,Annat gasbränsle än gasol"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&amp;RBilaga 9</oddHeader>
    <oddFooter>&amp;LFordon 2012
Projekt nr 10091&amp;C1(2)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AH58"/>
  <sheetViews>
    <sheetView zoomScaleNormal="100" workbookViewId="0">
      <selection activeCell="E6" sqref="E6"/>
    </sheetView>
  </sheetViews>
  <sheetFormatPr defaultColWidth="9.140625" defaultRowHeight="12" x14ac:dyDescent="0.2"/>
  <cols>
    <col min="1" max="1" width="2.7109375" style="45" customWidth="1"/>
    <col min="2" max="2" width="9.140625" style="10"/>
    <col min="3" max="3" width="43.28515625" style="10" customWidth="1"/>
    <col min="4" max="4" width="7.140625" style="10" customWidth="1"/>
    <col min="5" max="5" width="30.140625" style="10" customWidth="1"/>
    <col min="6" max="6" width="62.5703125" style="10" bestFit="1" customWidth="1"/>
    <col min="7" max="9" width="49.7109375" style="45" customWidth="1"/>
    <col min="10" max="34" width="9.140625" style="45"/>
    <col min="35" max="16384" width="9.140625" style="10"/>
  </cols>
  <sheetData>
    <row r="1" spans="1:34" s="39" customFormat="1" ht="14.25" customHeight="1" thickBot="1" x14ac:dyDescent="0.25">
      <c r="B1" s="158" t="s">
        <v>80</v>
      </c>
      <c r="C1" s="36"/>
      <c r="D1" s="37"/>
      <c r="E1" s="38"/>
    </row>
    <row r="2" spans="1:34" s="39" customFormat="1" ht="6" customHeight="1" thickBot="1" x14ac:dyDescent="0.3">
      <c r="B2" s="46"/>
      <c r="C2" s="160"/>
      <c r="D2" s="160"/>
      <c r="E2" s="160"/>
      <c r="F2" s="3"/>
    </row>
    <row r="3" spans="1:34" s="4" customFormat="1" ht="18" customHeight="1" x14ac:dyDescent="0.25">
      <c r="A3" s="40"/>
      <c r="B3" s="46"/>
      <c r="C3" s="161" t="s">
        <v>42</v>
      </c>
      <c r="D3" s="161"/>
      <c r="E3" s="161"/>
      <c r="F3" s="162"/>
      <c r="G3" s="100" t="s">
        <v>46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</row>
    <row r="4" spans="1:34" s="4" customFormat="1" ht="14.1" customHeight="1" thickBot="1" x14ac:dyDescent="0.25">
      <c r="A4" s="40"/>
      <c r="B4" s="47"/>
      <c r="C4" s="163"/>
      <c r="D4" s="163"/>
      <c r="E4" s="163"/>
      <c r="F4" s="164"/>
      <c r="G4" s="101" t="s">
        <v>47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</row>
    <row r="5" spans="1:34" s="4" customFormat="1" ht="11.25" customHeight="1" x14ac:dyDescent="0.2">
      <c r="A5" s="40"/>
      <c r="B5" s="18"/>
      <c r="C5" s="52"/>
      <c r="D5" s="52"/>
      <c r="E5" s="52"/>
      <c r="F5" s="2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4" s="4" customFormat="1" ht="15.75" customHeight="1" thickBot="1" x14ac:dyDescent="0.25">
      <c r="A6" s="40"/>
      <c r="B6" s="18"/>
      <c r="C6" s="19" t="s">
        <v>8</v>
      </c>
      <c r="D6" s="19"/>
      <c r="E6" s="78"/>
      <c r="F6" s="2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4" s="7" customFormat="1" ht="14.25" customHeight="1" thickTop="1" thickBot="1" x14ac:dyDescent="0.25">
      <c r="A7" s="41"/>
      <c r="B7" s="18"/>
      <c r="C7" s="94" t="s">
        <v>39</v>
      </c>
      <c r="D7" s="74" t="s">
        <v>1</v>
      </c>
      <c r="E7" s="96">
        <v>0</v>
      </c>
      <c r="F7" s="145" t="s">
        <v>52</v>
      </c>
      <c r="G7" s="40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</row>
    <row r="8" spans="1:34" s="7" customFormat="1" ht="15.75" customHeight="1" thickTop="1" thickBot="1" x14ac:dyDescent="0.25">
      <c r="A8" s="41"/>
      <c r="B8" s="21"/>
      <c r="C8" s="94" t="s">
        <v>40</v>
      </c>
      <c r="D8" s="74" t="s">
        <v>4</v>
      </c>
      <c r="E8" s="96">
        <v>0</v>
      </c>
      <c r="F8" s="145" t="s">
        <v>53</v>
      </c>
      <c r="G8" s="40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</row>
    <row r="9" spans="1:34" s="7" customFormat="1" ht="13.5" customHeight="1" thickTop="1" thickBot="1" x14ac:dyDescent="0.25">
      <c r="A9" s="41"/>
      <c r="B9" s="21"/>
      <c r="C9" s="20" t="s">
        <v>7</v>
      </c>
      <c r="D9" s="74" t="s">
        <v>2</v>
      </c>
      <c r="E9" s="109">
        <v>0</v>
      </c>
      <c r="F9" s="145" t="s">
        <v>54</v>
      </c>
      <c r="G9" s="4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</row>
    <row r="10" spans="1:34" s="7" customFormat="1" ht="15.75" customHeight="1" thickTop="1" thickBot="1" x14ac:dyDescent="0.25">
      <c r="A10" s="41"/>
      <c r="B10" s="49"/>
      <c r="C10" s="50" t="s">
        <v>26</v>
      </c>
      <c r="D10" s="51" t="s">
        <v>2</v>
      </c>
      <c r="E10" s="110">
        <v>0</v>
      </c>
      <c r="F10" s="145" t="s">
        <v>48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</row>
    <row r="11" spans="1:34" s="4" customFormat="1" ht="20.25" customHeight="1" thickTop="1" thickBot="1" x14ac:dyDescent="0.25">
      <c r="A11" s="40"/>
      <c r="B11" s="49"/>
      <c r="C11" s="87" t="s">
        <v>50</v>
      </c>
      <c r="D11" s="112"/>
      <c r="E11" s="157"/>
      <c r="F11" s="10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</row>
    <row r="12" spans="1:34" s="4" customFormat="1" ht="15" customHeight="1" x14ac:dyDescent="0.2">
      <c r="A12" s="40"/>
      <c r="B12" s="17"/>
      <c r="C12" s="5" t="s">
        <v>25</v>
      </c>
      <c r="D12" s="87"/>
      <c r="E12" s="156"/>
      <c r="F12" s="14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</row>
    <row r="13" spans="1:34" s="8" customFormat="1" ht="15.75" customHeight="1" x14ac:dyDescent="0.2">
      <c r="A13" s="42"/>
      <c r="B13" s="21"/>
      <c r="C13" s="19" t="s">
        <v>21</v>
      </c>
      <c r="D13" s="24"/>
      <c r="E13" s="23"/>
      <c r="F13" s="27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</row>
    <row r="14" spans="1:34" s="8" customFormat="1" ht="15.75" customHeight="1" x14ac:dyDescent="0.2">
      <c r="A14" s="42"/>
      <c r="B14" s="22"/>
      <c r="C14" s="23" t="s">
        <v>27</v>
      </c>
      <c r="D14" s="31" t="s">
        <v>0</v>
      </c>
      <c r="E14" s="102"/>
      <c r="F14" s="28" t="s">
        <v>0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</row>
    <row r="15" spans="1:34" s="8" customFormat="1" ht="15.75" customHeight="1" x14ac:dyDescent="0.2">
      <c r="A15" s="42"/>
      <c r="B15" s="32"/>
      <c r="C15" s="136" t="s">
        <v>66</v>
      </c>
      <c r="D15" s="33"/>
      <c r="E15" s="137"/>
      <c r="F15" s="27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</row>
    <row r="16" spans="1:34" s="8" customFormat="1" ht="15.75" customHeight="1" x14ac:dyDescent="0.2">
      <c r="A16" s="42"/>
      <c r="B16" s="22"/>
      <c r="C16" s="94" t="s">
        <v>67</v>
      </c>
      <c r="D16" s="31" t="s">
        <v>0</v>
      </c>
      <c r="E16" s="102"/>
      <c r="F16" s="28" t="s">
        <v>0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</row>
    <row r="17" spans="1:34" s="8" customFormat="1" ht="15.75" customHeight="1" x14ac:dyDescent="0.2">
      <c r="A17" s="42"/>
      <c r="B17" s="22"/>
      <c r="C17" s="94" t="s">
        <v>68</v>
      </c>
      <c r="D17" s="93" t="s">
        <v>69</v>
      </c>
      <c r="E17" s="138"/>
      <c r="F17" s="28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</row>
    <row r="18" spans="1:34" s="9" customFormat="1" ht="13.5" customHeight="1" x14ac:dyDescent="0.2">
      <c r="A18" s="43"/>
      <c r="B18" s="11"/>
      <c r="C18" s="12" t="s">
        <v>9</v>
      </c>
      <c r="D18" s="13"/>
      <c r="E18" s="80">
        <f>E14</f>
        <v>0</v>
      </c>
      <c r="F18" s="14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</row>
    <row r="19" spans="1:34" s="4" customFormat="1" ht="12.75" customHeight="1" x14ac:dyDescent="0.2">
      <c r="A19" s="40"/>
      <c r="B19" s="32"/>
      <c r="C19" s="19" t="s">
        <v>22</v>
      </c>
      <c r="D19" s="33"/>
      <c r="E19" s="20"/>
      <c r="F19" s="2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</row>
    <row r="20" spans="1:34" s="4" customFormat="1" ht="15.75" customHeight="1" thickBot="1" x14ac:dyDescent="0.25">
      <c r="A20" s="40"/>
      <c r="B20" s="55"/>
      <c r="C20" s="58" t="s">
        <v>19</v>
      </c>
      <c r="D20" s="73" t="s">
        <v>11</v>
      </c>
      <c r="E20" s="103"/>
      <c r="F20" s="58" t="s">
        <v>11</v>
      </c>
      <c r="G20" s="75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</row>
    <row r="21" spans="1:34" s="4" customFormat="1" ht="15.75" customHeight="1" thickTop="1" thickBot="1" x14ac:dyDescent="0.25">
      <c r="A21" s="40"/>
      <c r="B21" s="55"/>
      <c r="C21" s="58" t="s">
        <v>16</v>
      </c>
      <c r="D21" s="77" t="s">
        <v>12</v>
      </c>
      <c r="E21" s="97"/>
      <c r="F21" s="79" t="s">
        <v>12</v>
      </c>
      <c r="G21" s="7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</row>
    <row r="22" spans="1:34" s="4" customFormat="1" ht="15.75" customHeight="1" thickTop="1" thickBot="1" x14ac:dyDescent="0.25">
      <c r="A22" s="40"/>
      <c r="B22" s="56"/>
      <c r="C22" s="99" t="s">
        <v>45</v>
      </c>
      <c r="D22" s="77" t="s">
        <v>13</v>
      </c>
      <c r="E22" s="98"/>
      <c r="F22" s="79" t="s">
        <v>13</v>
      </c>
      <c r="G22" s="75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</row>
    <row r="23" spans="1:34" s="4" customFormat="1" ht="15.75" customHeight="1" thickTop="1" x14ac:dyDescent="0.2">
      <c r="A23" s="40"/>
      <c r="B23" s="68"/>
      <c r="C23" s="69" t="s">
        <v>15</v>
      </c>
      <c r="D23" s="13"/>
      <c r="E23" s="81">
        <f>-PV(E9*0.01,E8,E20*E21*E22)</f>
        <v>0</v>
      </c>
      <c r="F23" s="7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4" s="4" customFormat="1" ht="15.75" customHeight="1" x14ac:dyDescent="0.2">
      <c r="A24" s="40"/>
      <c r="B24" s="18"/>
      <c r="C24" s="19" t="s">
        <v>20</v>
      </c>
      <c r="D24" s="33"/>
      <c r="E24" s="6"/>
      <c r="F24" s="25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</row>
    <row r="25" spans="1:34" s="4" customFormat="1" ht="15.75" customHeight="1" x14ac:dyDescent="0.2">
      <c r="A25" s="40"/>
      <c r="B25" s="18"/>
      <c r="C25" s="94" t="s">
        <v>51</v>
      </c>
      <c r="D25" s="30" t="s">
        <v>5</v>
      </c>
      <c r="E25" s="104"/>
      <c r="F25" s="117" t="s">
        <v>6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</row>
    <row r="26" spans="1:34" s="4" customFormat="1" ht="15.75" customHeight="1" x14ac:dyDescent="0.2">
      <c r="A26" s="40"/>
      <c r="B26" s="72" t="s">
        <v>18</v>
      </c>
      <c r="C26" s="20" t="s">
        <v>23</v>
      </c>
      <c r="D26" s="30" t="s">
        <v>5</v>
      </c>
      <c r="E26" s="104"/>
      <c r="F26" s="26" t="s">
        <v>6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</row>
    <row r="27" spans="1:34" s="9" customFormat="1" ht="15.75" customHeight="1" x14ac:dyDescent="0.2">
      <c r="A27" s="43"/>
      <c r="B27" s="11"/>
      <c r="C27" s="12" t="s">
        <v>14</v>
      </c>
      <c r="D27" s="13"/>
      <c r="E27" s="82">
        <f>IF(E25&gt;0,-PV(E9*0.01,E8,E25),-PV(E9*0.01,E8,E26))</f>
        <v>0</v>
      </c>
      <c r="F27" s="14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</row>
    <row r="28" spans="1:34" s="9" customFormat="1" ht="15.75" customHeight="1" x14ac:dyDescent="0.2">
      <c r="A28" s="43"/>
      <c r="B28" s="32"/>
      <c r="C28" s="19" t="s">
        <v>17</v>
      </c>
      <c r="D28" s="20"/>
      <c r="E28" s="83"/>
      <c r="F28" s="29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</row>
    <row r="29" spans="1:34" s="9" customFormat="1" ht="15.75" customHeight="1" x14ac:dyDescent="0.2">
      <c r="A29" s="43"/>
      <c r="B29" s="32"/>
      <c r="C29" s="94" t="s">
        <v>71</v>
      </c>
      <c r="D29" s="20"/>
      <c r="E29" s="83">
        <f>IF(OR(E15="El och bensin/diesel",E15="Annat gasbränsle än gasol"),360,0)</f>
        <v>0</v>
      </c>
      <c r="F29" s="29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</row>
    <row r="30" spans="1:34" s="9" customFormat="1" ht="15.75" customHeight="1" x14ac:dyDescent="0.2">
      <c r="A30" s="43"/>
      <c r="B30" s="32"/>
      <c r="C30" s="94" t="s">
        <v>65</v>
      </c>
      <c r="D30" s="20"/>
      <c r="E30" s="83">
        <f>IF(OR(E15="El och bensin/diesel",E15="Annat gasbränsle än gasol"),
                      IF(E15="Annat gasbränsle än gasol",MIN(0.25*E14,MAX(10000,IF((E14-E16)&gt;60000,60000-833*E15,35%*(E14-E16)-833*E17))),
                              MIN(E14*0.25,MAX(0,IF(E17&gt;60,0,IF((E14-E16)&gt;60000,60000-833*E17,35%*(E14-E16)))))),0)</f>
        <v>0</v>
      </c>
      <c r="F30" s="29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</row>
    <row r="31" spans="1:34" s="9" customFormat="1" ht="15.75" customHeight="1" x14ac:dyDescent="0.2">
      <c r="A31" s="43"/>
      <c r="B31" s="32"/>
      <c r="C31" s="94" t="s">
        <v>76</v>
      </c>
      <c r="D31" s="20"/>
      <c r="E31" s="83">
        <f>IF(OR(E15="Bensin",E15="Diesel"),IF(E15="Bensin",IF(E17&lt;95,360,IF(AND(E17&gt;95,E17&lt;=140),360+(E17-95)*82,360+(140-95)*82+(E17-140)*107)),250+IF(E17&lt;95,360+13.52*E17,IF(AND(E17&gt;95,E17&lt;=140),360+13.52*E17+(E17-95)*82,360+(140-95)*82+13.52*E17+(E17-140)*107))),0)</f>
        <v>0</v>
      </c>
      <c r="F31" s="29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</row>
    <row r="32" spans="1:34" s="9" customFormat="1" ht="15.75" customHeight="1" x14ac:dyDescent="0.2">
      <c r="A32" s="43"/>
      <c r="B32" s="32"/>
      <c r="C32" s="94" t="s">
        <v>70</v>
      </c>
      <c r="D32" s="34" t="s">
        <v>5</v>
      </c>
      <c r="E32" s="105">
        <v>0</v>
      </c>
      <c r="F32" s="145" t="s">
        <v>77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</row>
    <row r="33" spans="1:34" s="2" customFormat="1" ht="13.5" customHeight="1" x14ac:dyDescent="0.2">
      <c r="A33" s="39"/>
      <c r="B33" s="11"/>
      <c r="C33" s="12" t="s">
        <v>72</v>
      </c>
      <c r="D33" s="15"/>
      <c r="E33" s="84">
        <f>((-PV(E9*0.01,E8-1,E32))*-1-(+PV(E9*0.01,MIN(E8,3)-1,E32))-E29+PV(E9*0.01,E8-1,E29)-E31+PV(E9*0.01,MIN(E8,3)-1,E31)+E30)*-1</f>
        <v>0</v>
      </c>
      <c r="F33" s="16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</row>
    <row r="34" spans="1:34" s="2" customFormat="1" ht="15.75" customHeight="1" x14ac:dyDescent="0.2">
      <c r="A34" s="39"/>
      <c r="B34" s="59"/>
      <c r="C34" s="60" t="s">
        <v>26</v>
      </c>
      <c r="D34" s="61" t="s">
        <v>0</v>
      </c>
      <c r="E34" s="95">
        <f>E14*IF(E10&gt;1,E10*0.01,E10)</f>
        <v>0</v>
      </c>
      <c r="F34" s="145" t="s">
        <v>49</v>
      </c>
      <c r="G34" s="62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</row>
    <row r="35" spans="1:34" s="2" customFormat="1" ht="23.45" customHeight="1" x14ac:dyDescent="0.2">
      <c r="A35" s="39"/>
      <c r="B35" s="59"/>
      <c r="C35" s="60" t="s">
        <v>24</v>
      </c>
      <c r="D35" s="61"/>
      <c r="E35" s="95">
        <f>E14-E34</f>
        <v>0</v>
      </c>
      <c r="F35" s="107"/>
      <c r="G35" s="67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</row>
    <row r="36" spans="1:34" s="2" customFormat="1" ht="15.75" customHeight="1" x14ac:dyDescent="0.2">
      <c r="A36" s="67"/>
      <c r="B36" s="63"/>
      <c r="C36" s="64" t="s">
        <v>10</v>
      </c>
      <c r="D36" s="64"/>
      <c r="E36" s="85">
        <f>(SUM(E18,E23,E27,E33,(PV(E9*0.01,E8,,E34))))</f>
        <v>0</v>
      </c>
      <c r="F36" s="65"/>
      <c r="G36" s="66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</row>
    <row r="37" spans="1:34" s="1" customFormat="1" ht="13.5" customHeight="1" thickBot="1" x14ac:dyDescent="0.3">
      <c r="A37" s="44"/>
      <c r="B37" s="76"/>
      <c r="C37" s="165" t="s">
        <v>3</v>
      </c>
      <c r="D37" s="166"/>
      <c r="E37" s="86">
        <f>(SUM(E18,E23,E27,E33,(PV(E9*0.01,E8,,E34))))*E7</f>
        <v>0</v>
      </c>
      <c r="F37" s="53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</row>
    <row r="38" spans="1:34" s="44" customFormat="1" ht="17.25" customHeight="1" x14ac:dyDescent="0.2"/>
    <row r="39" spans="1:34" s="45" customFormat="1" ht="15.75" customHeight="1" x14ac:dyDescent="0.2">
      <c r="B39" s="54"/>
      <c r="C39" s="48" t="s">
        <v>43</v>
      </c>
      <c r="D39" s="48"/>
    </row>
    <row r="40" spans="1:34" s="45" customFormat="1" ht="15.75" customHeight="1" x14ac:dyDescent="0.2">
      <c r="B40" s="57"/>
      <c r="C40" s="167"/>
      <c r="D40" s="167"/>
    </row>
    <row r="41" spans="1:34" s="45" customFormat="1" x14ac:dyDescent="0.2"/>
    <row r="42" spans="1:34" s="45" customFormat="1" x14ac:dyDescent="0.2"/>
    <row r="43" spans="1:34" s="45" customFormat="1" x14ac:dyDescent="0.2"/>
    <row r="44" spans="1:34" s="45" customFormat="1" x14ac:dyDescent="0.2"/>
    <row r="45" spans="1:34" s="45" customFormat="1" x14ac:dyDescent="0.2"/>
    <row r="46" spans="1:34" s="45" customFormat="1" x14ac:dyDescent="0.2"/>
    <row r="47" spans="1:34" s="45" customFormat="1" x14ac:dyDescent="0.2"/>
    <row r="48" spans="1:34" s="45" customFormat="1" x14ac:dyDescent="0.2"/>
    <row r="49" spans="2:6" s="45" customFormat="1" x14ac:dyDescent="0.2"/>
    <row r="50" spans="2:6" s="45" customFormat="1" x14ac:dyDescent="0.2"/>
    <row r="51" spans="2:6" s="45" customFormat="1" x14ac:dyDescent="0.2"/>
    <row r="52" spans="2:6" s="45" customFormat="1" x14ac:dyDescent="0.2"/>
    <row r="53" spans="2:6" s="45" customFormat="1" x14ac:dyDescent="0.2"/>
    <row r="54" spans="2:6" s="45" customFormat="1" x14ac:dyDescent="0.2"/>
    <row r="58" spans="2:6" s="45" customFormat="1" ht="24" customHeight="1" x14ac:dyDescent="0.2">
      <c r="B58" s="10"/>
      <c r="C58" s="10"/>
      <c r="D58" s="10"/>
      <c r="E58" s="10"/>
      <c r="F58" s="10"/>
    </row>
  </sheetData>
  <mergeCells count="5">
    <mergeCell ref="C2:E2"/>
    <mergeCell ref="C3:F3"/>
    <mergeCell ref="C4:F4"/>
    <mergeCell ref="C37:D37"/>
    <mergeCell ref="C40:D40"/>
  </mergeCells>
  <conditionalFormatting sqref="E24 E13:F15 D25 C20:D24 C18:F19 F20:F31 C26:D34 E27:E34 C36:F37 F33 C11:D15">
    <cfRule type="expression" dxfId="21" priority="4" stopIfTrue="1">
      <formula>"OM($E$17&gt;0 och $E$16=0)"</formula>
    </cfRule>
  </conditionalFormatting>
  <conditionalFormatting sqref="C25">
    <cfRule type="expression" dxfId="20" priority="3" stopIfTrue="1">
      <formula>"OM($E$17&gt;0 och $E$16=0)"</formula>
    </cfRule>
  </conditionalFormatting>
  <conditionalFormatting sqref="C16:F17">
    <cfRule type="expression" dxfId="19" priority="2" stopIfTrue="1">
      <formula>"OM($E$17&gt;0 och $E$16=0)"</formula>
    </cfRule>
  </conditionalFormatting>
  <conditionalFormatting sqref="C35:F35">
    <cfRule type="expression" dxfId="18" priority="1" stopIfTrue="1">
      <formula>"OM($E$17&gt;0 och $E$16=0)"</formula>
    </cfRule>
  </conditionalFormatting>
  <dataValidations count="1">
    <dataValidation type="list" allowBlank="1" showInputMessage="1" showErrorMessage="1" sqref="E15">
      <formula1>"Bensin,Diesel,El och bensin/diesel,Annat gasbränsle än gasol"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&amp;RBilaga 9</oddHeader>
    <oddFooter>&amp;LFordon 2012
Projekt nr 10091&amp;C1(2)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36"/>
  <sheetViews>
    <sheetView showGridLines="0" zoomScaleNormal="100" workbookViewId="0">
      <selection activeCell="E13" sqref="E13"/>
    </sheetView>
  </sheetViews>
  <sheetFormatPr defaultColWidth="9.140625" defaultRowHeight="12" x14ac:dyDescent="0.2"/>
  <cols>
    <col min="1" max="1" width="3.5703125" style="120" customWidth="1"/>
    <col min="2" max="2" width="8.85546875" style="120" customWidth="1"/>
    <col min="3" max="3" width="48" style="120" customWidth="1"/>
    <col min="4" max="4" width="8.7109375" style="120" customWidth="1"/>
    <col min="5" max="5" width="29.5703125" style="120" customWidth="1"/>
    <col min="6" max="6" width="62.5703125" style="120" bestFit="1" customWidth="1"/>
    <col min="7" max="7" width="66.42578125" style="120" customWidth="1"/>
    <col min="8" max="16384" width="9.140625" style="120"/>
  </cols>
  <sheetData>
    <row r="1" spans="2:15" ht="13.5" thickBot="1" x14ac:dyDescent="0.25">
      <c r="B1" s="158" t="s">
        <v>80</v>
      </c>
      <c r="C1" s="124"/>
      <c r="D1" s="124"/>
      <c r="E1" s="124"/>
      <c r="F1" s="124"/>
      <c r="G1" s="118"/>
      <c r="H1" s="118"/>
      <c r="I1" s="118"/>
      <c r="J1" s="118"/>
      <c r="K1" s="118"/>
      <c r="L1" s="118"/>
      <c r="M1" s="118"/>
      <c r="N1" s="118"/>
      <c r="O1" s="118"/>
    </row>
    <row r="2" spans="2:15" ht="15.75" customHeight="1" x14ac:dyDescent="0.2">
      <c r="B2" s="139"/>
      <c r="C2" s="140"/>
      <c r="D2" s="140"/>
      <c r="E2" s="140"/>
      <c r="F2" s="141"/>
      <c r="G2" s="100" t="s">
        <v>63</v>
      </c>
      <c r="H2" s="35"/>
      <c r="I2" s="35"/>
      <c r="J2" s="118"/>
      <c r="K2" s="118"/>
      <c r="L2" s="118"/>
      <c r="M2" s="118"/>
      <c r="N2" s="118"/>
      <c r="O2" s="118"/>
    </row>
    <row r="3" spans="2:15" ht="15.75" customHeight="1" x14ac:dyDescent="0.2">
      <c r="B3" s="142"/>
      <c r="C3" s="85" t="s">
        <v>37</v>
      </c>
      <c r="D3" s="85"/>
      <c r="E3" s="85"/>
      <c r="F3" s="143"/>
      <c r="G3" s="101" t="s">
        <v>47</v>
      </c>
      <c r="H3" s="35"/>
      <c r="I3" s="35"/>
      <c r="J3" s="118"/>
      <c r="K3" s="118"/>
      <c r="L3" s="118"/>
      <c r="M3" s="118"/>
      <c r="N3" s="118"/>
      <c r="O3" s="118"/>
    </row>
    <row r="4" spans="2:15" ht="15.75" customHeight="1" x14ac:dyDescent="0.2">
      <c r="B4" s="142"/>
      <c r="C4" s="85"/>
      <c r="D4" s="85"/>
      <c r="E4" s="85"/>
      <c r="F4" s="143"/>
      <c r="G4" s="118"/>
      <c r="H4" s="118"/>
      <c r="I4" s="118"/>
      <c r="J4" s="118"/>
      <c r="K4" s="118"/>
      <c r="L4" s="118"/>
      <c r="M4" s="118"/>
      <c r="N4" s="118"/>
      <c r="O4" s="118"/>
    </row>
    <row r="5" spans="2:15" ht="15.75" customHeight="1" x14ac:dyDescent="0.2">
      <c r="B5" s="18"/>
      <c r="C5" s="52"/>
      <c r="D5" s="52"/>
      <c r="E5" s="52"/>
      <c r="F5" s="25"/>
      <c r="G5" s="118"/>
      <c r="H5" s="118"/>
      <c r="I5" s="118"/>
      <c r="J5" s="118"/>
      <c r="K5" s="118"/>
      <c r="L5" s="118"/>
      <c r="M5" s="118"/>
      <c r="N5" s="118"/>
      <c r="O5" s="118"/>
    </row>
    <row r="6" spans="2:15" ht="15.75" customHeight="1" thickBot="1" x14ac:dyDescent="0.25">
      <c r="B6" s="144"/>
      <c r="C6" s="19" t="s">
        <v>8</v>
      </c>
      <c r="D6" s="19"/>
      <c r="E6" s="127"/>
      <c r="F6" s="145"/>
      <c r="G6" s="123"/>
      <c r="H6" s="118"/>
      <c r="I6" s="118"/>
      <c r="J6" s="118"/>
      <c r="K6" s="118"/>
      <c r="L6" s="118"/>
      <c r="M6" s="118"/>
      <c r="N6" s="118"/>
      <c r="O6" s="118"/>
    </row>
    <row r="7" spans="2:15" ht="15.75" customHeight="1" thickTop="1" thickBot="1" x14ac:dyDescent="0.25">
      <c r="B7" s="144"/>
      <c r="C7" s="94" t="s">
        <v>39</v>
      </c>
      <c r="D7" s="88"/>
      <c r="E7" s="106">
        <v>1</v>
      </c>
      <c r="F7" s="145" t="s">
        <v>52</v>
      </c>
      <c r="G7" s="118"/>
      <c r="H7" s="118"/>
      <c r="I7" s="118"/>
      <c r="J7" s="118"/>
      <c r="K7" s="118"/>
      <c r="L7" s="118"/>
      <c r="M7" s="118"/>
      <c r="N7" s="118"/>
      <c r="O7" s="118"/>
    </row>
    <row r="8" spans="2:15" ht="15.75" customHeight="1" thickTop="1" thickBot="1" x14ac:dyDescent="0.25">
      <c r="B8" s="144"/>
      <c r="C8" s="94" t="s">
        <v>40</v>
      </c>
      <c r="D8" s="88" t="s">
        <v>59</v>
      </c>
      <c r="E8" s="106">
        <v>3</v>
      </c>
      <c r="F8" s="145" t="s">
        <v>53</v>
      </c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5.75" customHeight="1" thickTop="1" thickBot="1" x14ac:dyDescent="0.25">
      <c r="B9" s="144"/>
      <c r="C9" s="71" t="s">
        <v>64</v>
      </c>
      <c r="D9" s="88" t="s">
        <v>2</v>
      </c>
      <c r="E9" s="114">
        <v>5</v>
      </c>
      <c r="F9" s="145" t="s">
        <v>54</v>
      </c>
      <c r="G9" s="118"/>
      <c r="H9" s="118"/>
      <c r="I9" s="118"/>
      <c r="J9" s="118"/>
      <c r="K9" s="118"/>
      <c r="L9" s="118"/>
      <c r="M9" s="118"/>
      <c r="N9" s="118"/>
      <c r="O9" s="118"/>
    </row>
    <row r="10" spans="2:15" ht="15.75" customHeight="1" thickTop="1" thickBot="1" x14ac:dyDescent="0.25">
      <c r="B10" s="146"/>
      <c r="C10" s="89" t="s">
        <v>28</v>
      </c>
      <c r="D10" s="90" t="s">
        <v>29</v>
      </c>
      <c r="E10" s="115">
        <v>1</v>
      </c>
      <c r="F10" s="145" t="s">
        <v>61</v>
      </c>
      <c r="G10" s="119"/>
      <c r="H10" s="118"/>
      <c r="I10" s="118"/>
      <c r="J10" s="118"/>
      <c r="K10" s="118"/>
      <c r="L10" s="118"/>
      <c r="M10" s="118"/>
      <c r="N10" s="118"/>
      <c r="O10" s="118"/>
    </row>
    <row r="11" spans="2:15" ht="15.75" customHeight="1" thickTop="1" thickBot="1" x14ac:dyDescent="0.25">
      <c r="B11" s="146"/>
      <c r="C11" s="89" t="s">
        <v>16</v>
      </c>
      <c r="D11" s="91" t="s">
        <v>12</v>
      </c>
      <c r="E11" s="114">
        <v>2000</v>
      </c>
      <c r="F11" s="145" t="s">
        <v>62</v>
      </c>
      <c r="G11" s="119"/>
      <c r="H11" s="118"/>
      <c r="I11" s="118"/>
      <c r="J11" s="118"/>
      <c r="K11" s="118"/>
      <c r="L11" s="118"/>
      <c r="M11" s="118"/>
      <c r="N11" s="118"/>
      <c r="O11" s="118"/>
    </row>
    <row r="12" spans="2:15" ht="15.75" customHeight="1" thickTop="1" thickBot="1" x14ac:dyDescent="0.25">
      <c r="B12" s="144"/>
      <c r="C12" s="89" t="s">
        <v>44</v>
      </c>
      <c r="D12" s="91" t="s">
        <v>2</v>
      </c>
      <c r="E12" s="116">
        <v>0.4</v>
      </c>
      <c r="F12" s="145" t="s">
        <v>79</v>
      </c>
      <c r="G12" s="118"/>
      <c r="H12" s="118"/>
      <c r="I12" s="118"/>
      <c r="J12" s="118"/>
      <c r="K12" s="118"/>
      <c r="L12" s="118"/>
      <c r="M12" s="118"/>
      <c r="N12" s="118"/>
      <c r="O12" s="118"/>
    </row>
    <row r="13" spans="2:15" ht="18.75" customHeight="1" thickTop="1" thickBot="1" x14ac:dyDescent="0.25">
      <c r="B13" s="148"/>
      <c r="C13" s="111" t="s">
        <v>50</v>
      </c>
      <c r="D13" s="112"/>
      <c r="E13" s="159" t="s">
        <v>84</v>
      </c>
      <c r="F13" s="155"/>
      <c r="G13" s="118"/>
      <c r="H13" s="118"/>
      <c r="I13" s="118"/>
      <c r="J13" s="118"/>
      <c r="K13" s="118"/>
      <c r="L13" s="118"/>
      <c r="M13" s="118"/>
      <c r="N13" s="118"/>
      <c r="O13" s="118"/>
    </row>
    <row r="14" spans="2:15" ht="15.75" customHeight="1" x14ac:dyDescent="0.2">
      <c r="B14" s="146"/>
      <c r="C14" s="87" t="s">
        <v>38</v>
      </c>
      <c r="D14" s="87"/>
      <c r="E14" s="135" t="s">
        <v>85</v>
      </c>
      <c r="F14" s="145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2:15" ht="15.75" customHeight="1" x14ac:dyDescent="0.2">
      <c r="B15" s="144"/>
      <c r="C15" s="19" t="s">
        <v>21</v>
      </c>
      <c r="D15" s="24"/>
      <c r="E15" s="130"/>
      <c r="F15" s="145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2:15" ht="15.75" customHeight="1" x14ac:dyDescent="0.2">
      <c r="B16" s="144"/>
      <c r="C16" s="94" t="s">
        <v>41</v>
      </c>
      <c r="D16" s="92" t="s">
        <v>0</v>
      </c>
      <c r="E16" s="131">
        <v>325000</v>
      </c>
      <c r="F16" s="145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2:15" ht="15.75" customHeight="1" x14ac:dyDescent="0.2">
      <c r="B17" s="146"/>
      <c r="C17" s="89" t="s">
        <v>75</v>
      </c>
      <c r="D17" s="91" t="s">
        <v>0</v>
      </c>
      <c r="E17" s="131">
        <v>0</v>
      </c>
      <c r="F17" s="145"/>
      <c r="G17" s="118"/>
      <c r="H17" s="118"/>
      <c r="I17" s="118"/>
      <c r="J17" s="118"/>
      <c r="K17" s="118"/>
      <c r="L17" s="118"/>
      <c r="M17" s="118"/>
      <c r="N17" s="118"/>
      <c r="O17" s="118"/>
    </row>
    <row r="18" spans="2:15" ht="15.75" customHeight="1" x14ac:dyDescent="0.2">
      <c r="B18" s="149"/>
      <c r="C18" s="12" t="s">
        <v>9</v>
      </c>
      <c r="D18" s="13"/>
      <c r="E18" s="80">
        <f>E16</f>
        <v>325000</v>
      </c>
      <c r="F18" s="150"/>
      <c r="G18" s="118"/>
      <c r="H18" s="118"/>
      <c r="I18" s="118"/>
      <c r="J18" s="118"/>
      <c r="K18" s="118"/>
      <c r="L18" s="118"/>
      <c r="M18" s="118"/>
      <c r="N18" s="118"/>
      <c r="O18" s="118"/>
    </row>
    <row r="19" spans="2:15" ht="15.75" customHeight="1" x14ac:dyDescent="0.2">
      <c r="B19" s="151"/>
      <c r="C19" s="128" t="s">
        <v>30</v>
      </c>
      <c r="D19" s="129"/>
      <c r="E19" s="130"/>
      <c r="F19" s="145"/>
      <c r="G19" s="118"/>
      <c r="H19" s="118"/>
      <c r="I19" s="118"/>
      <c r="J19" s="118"/>
      <c r="K19" s="118"/>
      <c r="L19" s="118"/>
      <c r="M19" s="118"/>
      <c r="N19" s="118"/>
      <c r="O19" s="118"/>
    </row>
    <row r="20" spans="2:15" ht="15.75" customHeight="1" x14ac:dyDescent="0.2">
      <c r="B20" s="151"/>
      <c r="C20" s="127" t="s">
        <v>31</v>
      </c>
      <c r="D20" s="129" t="s">
        <v>32</v>
      </c>
      <c r="E20" s="132">
        <v>1.4</v>
      </c>
      <c r="F20" s="145"/>
      <c r="G20" s="119"/>
      <c r="H20" s="118"/>
      <c r="I20" s="118"/>
      <c r="J20" s="118"/>
      <c r="K20" s="118"/>
      <c r="L20" s="118"/>
      <c r="M20" s="118"/>
      <c r="N20" s="118"/>
      <c r="O20" s="118"/>
    </row>
    <row r="21" spans="2:15" ht="15.75" customHeight="1" x14ac:dyDescent="0.2">
      <c r="B21" s="149"/>
      <c r="C21" s="12" t="s">
        <v>15</v>
      </c>
      <c r="D21" s="13"/>
      <c r="E21" s="80">
        <v>4</v>
      </c>
      <c r="F21" s="150"/>
      <c r="G21" s="118"/>
      <c r="H21" s="118"/>
      <c r="I21" s="118"/>
      <c r="J21" s="118"/>
      <c r="K21" s="118"/>
      <c r="L21" s="118"/>
      <c r="M21" s="118"/>
      <c r="N21" s="118"/>
      <c r="O21" s="118"/>
    </row>
    <row r="22" spans="2:15" ht="15.75" customHeight="1" x14ac:dyDescent="0.2">
      <c r="B22" s="151"/>
      <c r="C22" s="128" t="s">
        <v>33</v>
      </c>
      <c r="D22" s="129"/>
      <c r="E22" s="133"/>
      <c r="F22" s="145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2:15" ht="15.75" customHeight="1" x14ac:dyDescent="0.2">
      <c r="B23" s="151"/>
      <c r="C23" s="127" t="s">
        <v>34</v>
      </c>
      <c r="D23" s="129" t="s">
        <v>55</v>
      </c>
      <c r="E23" s="134">
        <v>0</v>
      </c>
      <c r="F23" s="145"/>
      <c r="G23" s="119"/>
      <c r="H23" s="118"/>
      <c r="I23" s="118"/>
      <c r="J23" s="118"/>
      <c r="K23" s="118"/>
      <c r="L23" s="118"/>
      <c r="M23" s="118"/>
      <c r="N23" s="118"/>
      <c r="O23" s="118"/>
    </row>
    <row r="24" spans="2:15" ht="15.75" customHeight="1" x14ac:dyDescent="0.2">
      <c r="B24" s="149"/>
      <c r="C24" s="12" t="s">
        <v>35</v>
      </c>
      <c r="D24" s="13"/>
      <c r="E24" s="80">
        <f>-PV(E9*0.01,E8,(E22*12+E23*12))</f>
        <v>0</v>
      </c>
      <c r="F24" s="150"/>
      <c r="G24" s="118"/>
      <c r="H24" s="118"/>
      <c r="I24" s="118"/>
      <c r="J24" s="118"/>
      <c r="K24" s="118"/>
      <c r="L24" s="118"/>
      <c r="M24" s="118"/>
      <c r="N24" s="118"/>
      <c r="O24" s="118"/>
    </row>
    <row r="25" spans="2:15" ht="15.75" customHeight="1" x14ac:dyDescent="0.2">
      <c r="B25" s="151"/>
      <c r="C25" s="128" t="s">
        <v>36</v>
      </c>
      <c r="D25" s="129"/>
      <c r="E25" s="133"/>
      <c r="F25" s="145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2:15" ht="15.75" customHeight="1" x14ac:dyDescent="0.2">
      <c r="B26" s="151"/>
      <c r="C26" s="127" t="s">
        <v>56</v>
      </c>
      <c r="D26" s="129" t="s">
        <v>60</v>
      </c>
      <c r="E26" s="131">
        <v>0</v>
      </c>
      <c r="F26" s="145"/>
      <c r="G26" s="119"/>
      <c r="H26" s="118"/>
      <c r="I26" s="118"/>
      <c r="J26" s="118"/>
      <c r="K26" s="118"/>
      <c r="L26" s="118"/>
      <c r="M26" s="118"/>
      <c r="N26" s="118"/>
      <c r="O26" s="118"/>
    </row>
    <row r="27" spans="2:15" ht="15.75" customHeight="1" x14ac:dyDescent="0.2">
      <c r="B27" s="149"/>
      <c r="C27" s="12" t="s">
        <v>14</v>
      </c>
      <c r="D27" s="13"/>
      <c r="E27" s="80">
        <f>-PV(E9*0.01,E8,E26)</f>
        <v>0</v>
      </c>
      <c r="F27" s="150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2:15" ht="15.75" customHeight="1" x14ac:dyDescent="0.2">
      <c r="B28" s="151"/>
      <c r="C28" s="128" t="s">
        <v>26</v>
      </c>
      <c r="D28" s="129">
        <v>0</v>
      </c>
      <c r="E28" s="131">
        <f>E16*IF(E12&gt;1,E12*0.01,E12)</f>
        <v>130000</v>
      </c>
      <c r="F28" s="147" t="s">
        <v>78</v>
      </c>
      <c r="H28" s="122"/>
      <c r="I28" s="122"/>
      <c r="J28" s="126"/>
      <c r="K28" s="126"/>
      <c r="L28" s="126"/>
      <c r="M28" s="126"/>
      <c r="N28" s="126"/>
      <c r="O28" s="126"/>
    </row>
    <row r="29" spans="2:15" ht="15.75" customHeight="1" x14ac:dyDescent="0.2">
      <c r="B29" s="151"/>
      <c r="C29" s="127" t="s">
        <v>24</v>
      </c>
      <c r="D29" s="129" t="s">
        <v>0</v>
      </c>
      <c r="E29" s="131">
        <f>E16-E28</f>
        <v>195000</v>
      </c>
      <c r="F29" s="145"/>
      <c r="G29" s="125"/>
      <c r="H29" s="118"/>
      <c r="I29" s="118"/>
      <c r="J29" s="118"/>
      <c r="K29" s="118"/>
      <c r="L29" s="118"/>
      <c r="M29" s="118"/>
      <c r="N29" s="118"/>
      <c r="O29" s="118"/>
    </row>
    <row r="30" spans="2:15" ht="15.75" customHeight="1" x14ac:dyDescent="0.2">
      <c r="B30" s="149"/>
      <c r="C30" s="12" t="s">
        <v>57</v>
      </c>
      <c r="D30" s="13"/>
      <c r="E30" s="82">
        <f>-PV($E$9*0.01,$E$8,,E28)</f>
        <v>112298.88780909187</v>
      </c>
      <c r="F30" s="150"/>
      <c r="G30" s="119"/>
      <c r="H30" s="118"/>
      <c r="I30" s="118"/>
      <c r="J30" s="118"/>
      <c r="K30" s="118"/>
      <c r="L30" s="118"/>
      <c r="M30" s="118"/>
      <c r="N30" s="118"/>
      <c r="O30" s="118"/>
    </row>
    <row r="31" spans="2:15" ht="15.75" customHeight="1" x14ac:dyDescent="0.2">
      <c r="B31" s="151"/>
      <c r="C31" s="128" t="s">
        <v>73</v>
      </c>
      <c r="D31" s="129" t="s">
        <v>5</v>
      </c>
      <c r="E31" s="131">
        <v>360</v>
      </c>
      <c r="F31" s="145"/>
      <c r="G31" s="119"/>
      <c r="H31" s="118"/>
      <c r="I31" s="118"/>
      <c r="J31" s="118"/>
      <c r="K31" s="118"/>
      <c r="L31" s="118"/>
      <c r="M31" s="118"/>
      <c r="N31" s="118"/>
      <c r="O31" s="118"/>
    </row>
    <row r="32" spans="2:15" ht="15.75" customHeight="1" x14ac:dyDescent="0.2">
      <c r="B32" s="151"/>
      <c r="C32" s="128" t="s">
        <v>65</v>
      </c>
      <c r="D32" s="129" t="s">
        <v>0</v>
      </c>
      <c r="E32" s="131">
        <f>MAX(0,IF(35%*(E16-E17)&gt;60000,60000,35%*(E16-E17)))</f>
        <v>60000</v>
      </c>
      <c r="F32" s="145"/>
      <c r="G32" s="119"/>
      <c r="H32" s="118"/>
      <c r="I32" s="118"/>
      <c r="J32" s="118"/>
      <c r="K32" s="118"/>
      <c r="L32" s="118"/>
      <c r="M32" s="118"/>
      <c r="N32" s="118"/>
      <c r="O32" s="118"/>
    </row>
    <row r="33" spans="2:15" ht="15.75" customHeight="1" x14ac:dyDescent="0.2">
      <c r="B33" s="151"/>
      <c r="C33" s="127" t="s">
        <v>74</v>
      </c>
      <c r="D33" s="129"/>
      <c r="E33" s="131">
        <f>E31-PV(E9*0.01,E8-1,E31)-E32</f>
        <v>-58970.612244897959</v>
      </c>
      <c r="F33" s="145"/>
      <c r="G33" s="119"/>
      <c r="H33" s="118"/>
      <c r="I33" s="118"/>
      <c r="J33" s="118"/>
      <c r="K33" s="118"/>
      <c r="L33" s="118"/>
      <c r="M33" s="118"/>
      <c r="N33" s="118"/>
      <c r="O33" s="118"/>
    </row>
    <row r="34" spans="2:15" ht="15.75" customHeight="1" x14ac:dyDescent="0.2">
      <c r="B34" s="142"/>
      <c r="C34" s="85" t="s">
        <v>58</v>
      </c>
      <c r="D34" s="85"/>
      <c r="E34" s="85">
        <f>(SUM(E18,E21,E24,E27,E33,(PV($E$9*0.01,$E$8,,E28))))</f>
        <v>153734.49994601012</v>
      </c>
      <c r="F34" s="143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2:15" ht="15.75" customHeight="1" thickBot="1" x14ac:dyDescent="0.25">
      <c r="B35" s="152"/>
      <c r="C35" s="153" t="s">
        <v>3</v>
      </c>
      <c r="D35" s="153"/>
      <c r="E35" s="153">
        <f>(SUM(E18,E21,E24,E27,(PV($E$9*0.01,$E$8,,E28))))*$E$7</f>
        <v>212705.11219090811</v>
      </c>
      <c r="F35" s="154"/>
      <c r="G35" s="118"/>
      <c r="H35" s="118"/>
      <c r="I35" s="118"/>
      <c r="J35" s="118"/>
      <c r="K35" s="118"/>
      <c r="L35" s="118"/>
      <c r="M35" s="118"/>
      <c r="N35" s="118"/>
      <c r="O35" s="118"/>
    </row>
    <row r="36" spans="2:15" x14ac:dyDescent="0.2">
      <c r="B36" s="121"/>
      <c r="C36" s="121"/>
      <c r="D36" s="121"/>
      <c r="E36" s="121"/>
      <c r="F36" s="121"/>
      <c r="G36" s="118"/>
      <c r="H36" s="118"/>
      <c r="I36" s="118"/>
      <c r="J36" s="118"/>
      <c r="K36" s="118"/>
      <c r="L36" s="118"/>
      <c r="M36" s="118"/>
      <c r="N36" s="118"/>
      <c r="O36" s="118"/>
    </row>
  </sheetData>
  <conditionalFormatting sqref="E15 E19 E22 E25">
    <cfRule type="expression" dxfId="17" priority="22" stopIfTrue="1">
      <formula>"OM($E$17&gt;0 och $E$16=0)"</formula>
    </cfRule>
  </conditionalFormatting>
  <conditionalFormatting sqref="B2:F4 C1:F1">
    <cfRule type="expression" dxfId="16" priority="13" stopIfTrue="1">
      <formula>"OM($E$17&gt;0 och $E$16=0)"</formula>
    </cfRule>
  </conditionalFormatting>
  <conditionalFormatting sqref="B34:F35">
    <cfRule type="expression" dxfId="15" priority="12" stopIfTrue="1">
      <formula>"OM($E$17&gt;0 och $E$16=0)"</formula>
    </cfRule>
  </conditionalFormatting>
  <conditionalFormatting sqref="C13:D16">
    <cfRule type="expression" dxfId="14" priority="7" stopIfTrue="1">
      <formula>"OM($E$17&gt;0 och $E$16=0)"</formula>
    </cfRule>
  </conditionalFormatting>
  <conditionalFormatting sqref="C18:F18">
    <cfRule type="expression" dxfId="13" priority="6" stopIfTrue="1">
      <formula>"OM($E$17&gt;0 och $E$16=0)"</formula>
    </cfRule>
  </conditionalFormatting>
  <conditionalFormatting sqref="C21:F21">
    <cfRule type="expression" dxfId="12" priority="5" stopIfTrue="1">
      <formula>"OM($E$17&gt;0 och $E$16=0)"</formula>
    </cfRule>
  </conditionalFormatting>
  <conditionalFormatting sqref="C24:F24">
    <cfRule type="expression" dxfId="11" priority="4" stopIfTrue="1">
      <formula>"OM($E$17&gt;0 och $E$16=0)"</formula>
    </cfRule>
  </conditionalFormatting>
  <conditionalFormatting sqref="C27:F27">
    <cfRule type="expression" dxfId="10" priority="3" stopIfTrue="1">
      <formula>"OM($E$17&gt;0 och $E$16=0)"</formula>
    </cfRule>
  </conditionalFormatting>
  <conditionalFormatting sqref="C30:F30">
    <cfRule type="expression" dxfId="9" priority="2" stopIfTrue="1">
      <formula>"OM($E$17&gt;0 och $E$16=0)"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36"/>
  <sheetViews>
    <sheetView showGridLines="0" zoomScaleNormal="100" workbookViewId="0">
      <selection activeCell="E6" sqref="E6"/>
    </sheetView>
  </sheetViews>
  <sheetFormatPr defaultColWidth="9.140625" defaultRowHeight="12" x14ac:dyDescent="0.2"/>
  <cols>
    <col min="1" max="1" width="3.5703125" style="120" customWidth="1"/>
    <col min="2" max="2" width="8.85546875" style="120" customWidth="1"/>
    <col min="3" max="3" width="48" style="120" customWidth="1"/>
    <col min="4" max="4" width="8.7109375" style="120" customWidth="1"/>
    <col min="5" max="5" width="29.5703125" style="120" customWidth="1"/>
    <col min="6" max="6" width="62.5703125" style="120" bestFit="1" customWidth="1"/>
    <col min="7" max="7" width="66.42578125" style="120" customWidth="1"/>
    <col min="8" max="16384" width="9.140625" style="120"/>
  </cols>
  <sheetData>
    <row r="1" spans="2:15" ht="13.5" thickBot="1" x14ac:dyDescent="0.25">
      <c r="B1" s="158" t="s">
        <v>80</v>
      </c>
      <c r="C1" s="124"/>
      <c r="D1" s="124"/>
      <c r="E1" s="124"/>
      <c r="F1" s="124"/>
      <c r="G1" s="118"/>
      <c r="H1" s="118"/>
      <c r="I1" s="118"/>
      <c r="J1" s="118"/>
      <c r="K1" s="118"/>
      <c r="L1" s="118"/>
      <c r="M1" s="118"/>
      <c r="N1" s="118"/>
      <c r="O1" s="118"/>
    </row>
    <row r="2" spans="2:15" ht="15.75" customHeight="1" x14ac:dyDescent="0.2">
      <c r="B2" s="139"/>
      <c r="C2" s="140"/>
      <c r="D2" s="140"/>
      <c r="E2" s="140"/>
      <c r="F2" s="141"/>
      <c r="G2" s="100" t="s">
        <v>63</v>
      </c>
      <c r="H2" s="35"/>
      <c r="I2" s="35"/>
      <c r="J2" s="118"/>
      <c r="K2" s="118"/>
      <c r="L2" s="118"/>
      <c r="M2" s="118"/>
      <c r="N2" s="118"/>
      <c r="O2" s="118"/>
    </row>
    <row r="3" spans="2:15" ht="15.75" customHeight="1" x14ac:dyDescent="0.2">
      <c r="B3" s="142"/>
      <c r="C3" s="85" t="s">
        <v>37</v>
      </c>
      <c r="D3" s="85"/>
      <c r="E3" s="85"/>
      <c r="F3" s="143"/>
      <c r="G3" s="101" t="s">
        <v>47</v>
      </c>
      <c r="H3" s="35"/>
      <c r="I3" s="35"/>
      <c r="J3" s="118"/>
      <c r="K3" s="118"/>
      <c r="L3" s="118"/>
      <c r="M3" s="118"/>
      <c r="N3" s="118"/>
      <c r="O3" s="118"/>
    </row>
    <row r="4" spans="2:15" ht="15.75" customHeight="1" x14ac:dyDescent="0.2">
      <c r="B4" s="142"/>
      <c r="C4" s="85"/>
      <c r="D4" s="85"/>
      <c r="E4" s="85"/>
      <c r="F4" s="143"/>
      <c r="G4" s="118"/>
      <c r="H4" s="118"/>
      <c r="I4" s="118"/>
      <c r="J4" s="118"/>
      <c r="K4" s="118"/>
      <c r="L4" s="118"/>
      <c r="M4" s="118"/>
      <c r="N4" s="118"/>
      <c r="O4" s="118"/>
    </row>
    <row r="5" spans="2:15" ht="15.75" customHeight="1" x14ac:dyDescent="0.2">
      <c r="B5" s="18"/>
      <c r="C5" s="52"/>
      <c r="D5" s="52"/>
      <c r="E5" s="52"/>
      <c r="F5" s="25"/>
      <c r="G5" s="118"/>
      <c r="H5" s="118"/>
      <c r="I5" s="118"/>
      <c r="J5" s="118"/>
      <c r="K5" s="118"/>
      <c r="L5" s="118"/>
      <c r="M5" s="118"/>
      <c r="N5" s="118"/>
      <c r="O5" s="118"/>
    </row>
    <row r="6" spans="2:15" ht="15.75" customHeight="1" thickBot="1" x14ac:dyDescent="0.25">
      <c r="B6" s="144"/>
      <c r="C6" s="19" t="s">
        <v>8</v>
      </c>
      <c r="D6" s="19"/>
      <c r="E6" s="127"/>
      <c r="F6" s="145"/>
      <c r="G6" s="123"/>
      <c r="H6" s="118"/>
      <c r="I6" s="118"/>
      <c r="J6" s="118"/>
      <c r="K6" s="118"/>
      <c r="L6" s="118"/>
      <c r="M6" s="118"/>
      <c r="N6" s="118"/>
      <c r="O6" s="118"/>
    </row>
    <row r="7" spans="2:15" ht="15.75" customHeight="1" thickTop="1" thickBot="1" x14ac:dyDescent="0.25">
      <c r="B7" s="144"/>
      <c r="C7" s="94" t="s">
        <v>39</v>
      </c>
      <c r="D7" s="88"/>
      <c r="E7" s="106">
        <v>0</v>
      </c>
      <c r="F7" s="145" t="s">
        <v>52</v>
      </c>
      <c r="G7" s="118"/>
      <c r="H7" s="118"/>
      <c r="I7" s="118"/>
      <c r="J7" s="118"/>
      <c r="K7" s="118"/>
      <c r="L7" s="118"/>
      <c r="M7" s="118"/>
      <c r="N7" s="118"/>
      <c r="O7" s="118"/>
    </row>
    <row r="8" spans="2:15" ht="15.75" customHeight="1" thickTop="1" thickBot="1" x14ac:dyDescent="0.25">
      <c r="B8" s="144"/>
      <c r="C8" s="94" t="s">
        <v>40</v>
      </c>
      <c r="D8" s="88" t="s">
        <v>59</v>
      </c>
      <c r="E8" s="106">
        <v>0</v>
      </c>
      <c r="F8" s="145" t="s">
        <v>53</v>
      </c>
      <c r="G8" s="118"/>
      <c r="H8" s="118"/>
      <c r="I8" s="118"/>
      <c r="J8" s="118"/>
      <c r="K8" s="118"/>
      <c r="L8" s="118"/>
      <c r="M8" s="118"/>
      <c r="N8" s="118"/>
      <c r="O8" s="118"/>
    </row>
    <row r="9" spans="2:15" ht="15.75" customHeight="1" thickTop="1" thickBot="1" x14ac:dyDescent="0.25">
      <c r="B9" s="144"/>
      <c r="C9" s="71" t="s">
        <v>7</v>
      </c>
      <c r="D9" s="88" t="s">
        <v>2</v>
      </c>
      <c r="E9" s="114">
        <v>0</v>
      </c>
      <c r="F9" s="145" t="s">
        <v>54</v>
      </c>
      <c r="G9" s="118"/>
      <c r="H9" s="118"/>
      <c r="I9" s="118"/>
      <c r="J9" s="118"/>
      <c r="K9" s="118"/>
      <c r="L9" s="118"/>
      <c r="M9" s="118"/>
      <c r="N9" s="118"/>
      <c r="O9" s="118"/>
    </row>
    <row r="10" spans="2:15" ht="15.75" customHeight="1" thickTop="1" thickBot="1" x14ac:dyDescent="0.25">
      <c r="B10" s="146"/>
      <c r="C10" s="89" t="s">
        <v>28</v>
      </c>
      <c r="D10" s="90" t="s">
        <v>29</v>
      </c>
      <c r="E10" s="115">
        <v>0</v>
      </c>
      <c r="F10" s="145" t="s">
        <v>61</v>
      </c>
      <c r="G10" s="119"/>
      <c r="H10" s="118"/>
      <c r="I10" s="118"/>
      <c r="J10" s="118"/>
      <c r="K10" s="118"/>
      <c r="L10" s="118"/>
      <c r="M10" s="118"/>
      <c r="N10" s="118"/>
      <c r="O10" s="118"/>
    </row>
    <row r="11" spans="2:15" ht="15.75" customHeight="1" thickTop="1" thickBot="1" x14ac:dyDescent="0.25">
      <c r="B11" s="146"/>
      <c r="C11" s="89" t="s">
        <v>16</v>
      </c>
      <c r="D11" s="91" t="s">
        <v>12</v>
      </c>
      <c r="E11" s="114">
        <v>0</v>
      </c>
      <c r="F11" s="145" t="s">
        <v>62</v>
      </c>
      <c r="G11" s="119"/>
      <c r="H11" s="118"/>
      <c r="I11" s="118"/>
      <c r="J11" s="118"/>
      <c r="K11" s="118"/>
      <c r="L11" s="118"/>
      <c r="M11" s="118"/>
      <c r="N11" s="118"/>
      <c r="O11" s="118"/>
    </row>
    <row r="12" spans="2:15" ht="15.75" customHeight="1" thickTop="1" thickBot="1" x14ac:dyDescent="0.25">
      <c r="B12" s="144"/>
      <c r="C12" s="89" t="s">
        <v>44</v>
      </c>
      <c r="D12" s="91" t="s">
        <v>2</v>
      </c>
      <c r="E12" s="116">
        <v>0</v>
      </c>
      <c r="F12" s="145" t="s">
        <v>79</v>
      </c>
      <c r="G12" s="118"/>
      <c r="H12" s="118"/>
      <c r="I12" s="118"/>
      <c r="J12" s="118"/>
      <c r="K12" s="118"/>
      <c r="L12" s="118"/>
      <c r="M12" s="118"/>
      <c r="N12" s="118"/>
      <c r="O12" s="118"/>
    </row>
    <row r="13" spans="2:15" ht="18.75" customHeight="1" thickTop="1" thickBot="1" x14ac:dyDescent="0.25">
      <c r="B13" s="148"/>
      <c r="C13" s="111" t="s">
        <v>50</v>
      </c>
      <c r="D13" s="112"/>
      <c r="E13" s="113"/>
      <c r="F13" s="155"/>
      <c r="G13" s="118"/>
      <c r="H13" s="118"/>
      <c r="I13" s="118"/>
      <c r="J13" s="118"/>
      <c r="K13" s="118"/>
      <c r="L13" s="118"/>
      <c r="M13" s="118"/>
      <c r="N13" s="118"/>
      <c r="O13" s="118"/>
    </row>
    <row r="14" spans="2:15" ht="15.75" customHeight="1" x14ac:dyDescent="0.2">
      <c r="B14" s="146"/>
      <c r="C14" s="87" t="s">
        <v>38</v>
      </c>
      <c r="D14" s="87"/>
      <c r="E14" s="135"/>
      <c r="F14" s="145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2:15" ht="15.75" customHeight="1" x14ac:dyDescent="0.2">
      <c r="B15" s="144"/>
      <c r="C15" s="19" t="s">
        <v>21</v>
      </c>
      <c r="D15" s="24"/>
      <c r="E15" s="130"/>
      <c r="F15" s="145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2:15" ht="15.75" customHeight="1" x14ac:dyDescent="0.2">
      <c r="B16" s="144"/>
      <c r="C16" s="94" t="s">
        <v>41</v>
      </c>
      <c r="D16" s="92" t="s">
        <v>0</v>
      </c>
      <c r="E16" s="131">
        <v>0</v>
      </c>
      <c r="F16" s="145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2:15" ht="15.75" customHeight="1" x14ac:dyDescent="0.2">
      <c r="B17" s="146"/>
      <c r="C17" s="89" t="s">
        <v>75</v>
      </c>
      <c r="D17" s="91" t="s">
        <v>0</v>
      </c>
      <c r="E17" s="131">
        <v>0</v>
      </c>
      <c r="F17" s="145"/>
      <c r="G17" s="118"/>
      <c r="H17" s="118"/>
      <c r="I17" s="118"/>
      <c r="J17" s="118"/>
      <c r="K17" s="118"/>
      <c r="L17" s="118"/>
      <c r="M17" s="118"/>
      <c r="N17" s="118"/>
      <c r="O17" s="118"/>
    </row>
    <row r="18" spans="2:15" ht="15.75" customHeight="1" x14ac:dyDescent="0.2">
      <c r="B18" s="149"/>
      <c r="C18" s="12" t="s">
        <v>9</v>
      </c>
      <c r="D18" s="13"/>
      <c r="E18" s="80">
        <f>E16</f>
        <v>0</v>
      </c>
      <c r="F18" s="150"/>
      <c r="G18" s="118"/>
      <c r="H18" s="118"/>
      <c r="I18" s="118"/>
      <c r="J18" s="118"/>
      <c r="K18" s="118"/>
      <c r="L18" s="118"/>
      <c r="M18" s="118"/>
      <c r="N18" s="118"/>
      <c r="O18" s="118"/>
    </row>
    <row r="19" spans="2:15" ht="15.75" customHeight="1" x14ac:dyDescent="0.2">
      <c r="B19" s="151"/>
      <c r="C19" s="128" t="s">
        <v>30</v>
      </c>
      <c r="D19" s="129"/>
      <c r="E19" s="130"/>
      <c r="F19" s="145"/>
      <c r="G19" s="118"/>
      <c r="H19" s="118"/>
      <c r="I19" s="118"/>
      <c r="J19" s="118"/>
      <c r="K19" s="118"/>
      <c r="L19" s="118"/>
      <c r="M19" s="118"/>
      <c r="N19" s="118"/>
      <c r="O19" s="118"/>
    </row>
    <row r="20" spans="2:15" ht="15.75" customHeight="1" x14ac:dyDescent="0.2">
      <c r="B20" s="151"/>
      <c r="C20" s="127" t="s">
        <v>31</v>
      </c>
      <c r="D20" s="129" t="s">
        <v>32</v>
      </c>
      <c r="E20" s="132">
        <v>0</v>
      </c>
      <c r="F20" s="145"/>
      <c r="G20" s="119"/>
      <c r="H20" s="118"/>
      <c r="I20" s="118"/>
      <c r="J20" s="118"/>
      <c r="K20" s="118"/>
      <c r="L20" s="118"/>
      <c r="M20" s="118"/>
      <c r="N20" s="118"/>
      <c r="O20" s="118"/>
    </row>
    <row r="21" spans="2:15" ht="15.75" customHeight="1" x14ac:dyDescent="0.2">
      <c r="B21" s="149"/>
      <c r="C21" s="12" t="s">
        <v>15</v>
      </c>
      <c r="D21" s="13"/>
      <c r="E21" s="80">
        <f>-PV(E9*0.01,E8,E20*E10*E11)</f>
        <v>0</v>
      </c>
      <c r="F21" s="150"/>
      <c r="G21" s="118"/>
      <c r="H21" s="118"/>
      <c r="I21" s="118"/>
      <c r="J21" s="118"/>
      <c r="K21" s="118"/>
      <c r="L21" s="118"/>
      <c r="M21" s="118"/>
      <c r="N21" s="118"/>
      <c r="O21" s="118"/>
    </row>
    <row r="22" spans="2:15" ht="15.75" customHeight="1" x14ac:dyDescent="0.2">
      <c r="B22" s="151"/>
      <c r="C22" s="128" t="s">
        <v>33</v>
      </c>
      <c r="D22" s="129"/>
      <c r="E22" s="133"/>
      <c r="F22" s="145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2:15" ht="15.75" customHeight="1" x14ac:dyDescent="0.2">
      <c r="B23" s="151"/>
      <c r="C23" s="127" t="s">
        <v>34</v>
      </c>
      <c r="D23" s="129" t="s">
        <v>55</v>
      </c>
      <c r="E23" s="134">
        <v>0</v>
      </c>
      <c r="F23" s="145"/>
      <c r="G23" s="119"/>
      <c r="H23" s="118"/>
      <c r="I23" s="118"/>
      <c r="J23" s="118"/>
      <c r="K23" s="118"/>
      <c r="L23" s="118"/>
      <c r="M23" s="118"/>
      <c r="N23" s="118"/>
      <c r="O23" s="118"/>
    </row>
    <row r="24" spans="2:15" ht="15.75" customHeight="1" x14ac:dyDescent="0.2">
      <c r="B24" s="149"/>
      <c r="C24" s="12" t="s">
        <v>35</v>
      </c>
      <c r="D24" s="13"/>
      <c r="E24" s="80">
        <f>-PV(E9*0.01,E8,(E22*12+E23*12))</f>
        <v>0</v>
      </c>
      <c r="F24" s="150"/>
      <c r="G24" s="118"/>
      <c r="H24" s="118"/>
      <c r="I24" s="118"/>
      <c r="J24" s="118"/>
      <c r="K24" s="118"/>
      <c r="L24" s="118"/>
      <c r="M24" s="118"/>
      <c r="N24" s="118"/>
      <c r="O24" s="118"/>
    </row>
    <row r="25" spans="2:15" ht="15.75" customHeight="1" x14ac:dyDescent="0.2">
      <c r="B25" s="151"/>
      <c r="C25" s="128" t="s">
        <v>36</v>
      </c>
      <c r="D25" s="129"/>
      <c r="E25" s="133"/>
      <c r="F25" s="145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2:15" ht="15.75" customHeight="1" x14ac:dyDescent="0.2">
      <c r="B26" s="151"/>
      <c r="C26" s="127" t="s">
        <v>56</v>
      </c>
      <c r="D26" s="129" t="s">
        <v>60</v>
      </c>
      <c r="E26" s="131">
        <v>0</v>
      </c>
      <c r="F26" s="145"/>
      <c r="G26" s="119"/>
      <c r="H26" s="118"/>
      <c r="I26" s="118"/>
      <c r="J26" s="118"/>
      <c r="K26" s="118"/>
      <c r="L26" s="118"/>
      <c r="M26" s="118"/>
      <c r="N26" s="118"/>
      <c r="O26" s="118"/>
    </row>
    <row r="27" spans="2:15" ht="15.75" customHeight="1" x14ac:dyDescent="0.2">
      <c r="B27" s="149"/>
      <c r="C27" s="12" t="s">
        <v>14</v>
      </c>
      <c r="D27" s="13"/>
      <c r="E27" s="80">
        <f>-PV(E9*0.01,E8,E26)</f>
        <v>0</v>
      </c>
      <c r="F27" s="150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2:15" ht="15.75" customHeight="1" x14ac:dyDescent="0.2">
      <c r="B28" s="151"/>
      <c r="C28" s="128" t="s">
        <v>26</v>
      </c>
      <c r="D28" s="129">
        <v>0</v>
      </c>
      <c r="E28" s="131">
        <f>E16*IF(E12&gt;1,E12*0.01,E12)</f>
        <v>0</v>
      </c>
      <c r="F28" s="147" t="s">
        <v>78</v>
      </c>
      <c r="H28" s="122"/>
      <c r="I28" s="122"/>
      <c r="J28" s="126"/>
      <c r="K28" s="126"/>
      <c r="L28" s="126"/>
      <c r="M28" s="126"/>
      <c r="N28" s="126"/>
      <c r="O28" s="126"/>
    </row>
    <row r="29" spans="2:15" ht="15.75" customHeight="1" x14ac:dyDescent="0.2">
      <c r="B29" s="151"/>
      <c r="C29" s="127" t="s">
        <v>24</v>
      </c>
      <c r="D29" s="129" t="s">
        <v>0</v>
      </c>
      <c r="E29" s="131">
        <f>E16-E28</f>
        <v>0</v>
      </c>
      <c r="F29" s="145"/>
      <c r="G29" s="125"/>
      <c r="H29" s="118"/>
      <c r="I29" s="118"/>
      <c r="J29" s="118"/>
      <c r="K29" s="118"/>
      <c r="L29" s="118"/>
      <c r="M29" s="118"/>
      <c r="N29" s="118"/>
      <c r="O29" s="118"/>
    </row>
    <row r="30" spans="2:15" ht="15.75" customHeight="1" x14ac:dyDescent="0.2">
      <c r="B30" s="149"/>
      <c r="C30" s="12" t="s">
        <v>57</v>
      </c>
      <c r="D30" s="13"/>
      <c r="E30" s="82">
        <f>-PV($E$9*0.01,$E$8,,E28)</f>
        <v>0</v>
      </c>
      <c r="F30" s="150"/>
      <c r="G30" s="119"/>
      <c r="H30" s="118"/>
      <c r="I30" s="118"/>
      <c r="J30" s="118"/>
      <c r="K30" s="118"/>
      <c r="L30" s="118"/>
      <c r="M30" s="118"/>
      <c r="N30" s="118"/>
      <c r="O30" s="118"/>
    </row>
    <row r="31" spans="2:15" ht="15.75" customHeight="1" x14ac:dyDescent="0.2">
      <c r="B31" s="151"/>
      <c r="C31" s="128" t="s">
        <v>73</v>
      </c>
      <c r="D31" s="129" t="s">
        <v>5</v>
      </c>
      <c r="E31" s="131">
        <v>360</v>
      </c>
      <c r="F31" s="145"/>
      <c r="G31" s="119"/>
      <c r="H31" s="118"/>
      <c r="I31" s="118"/>
      <c r="J31" s="118"/>
      <c r="K31" s="118"/>
      <c r="L31" s="118"/>
      <c r="M31" s="118"/>
      <c r="N31" s="118"/>
      <c r="O31" s="118"/>
    </row>
    <row r="32" spans="2:15" ht="15.75" customHeight="1" x14ac:dyDescent="0.2">
      <c r="B32" s="151"/>
      <c r="C32" s="128" t="s">
        <v>65</v>
      </c>
      <c r="D32" s="129" t="s">
        <v>0</v>
      </c>
      <c r="E32" s="131">
        <f>MAX(0,IF(35%*(E16-E17)&gt;60000,60000,35%*(E16-E17)))</f>
        <v>0</v>
      </c>
      <c r="F32" s="145"/>
      <c r="G32" s="119"/>
      <c r="H32" s="118"/>
      <c r="I32" s="118"/>
      <c r="J32" s="118"/>
      <c r="K32" s="118"/>
      <c r="L32" s="118"/>
      <c r="M32" s="118"/>
      <c r="N32" s="118"/>
      <c r="O32" s="118"/>
    </row>
    <row r="33" spans="2:15" ht="15.75" customHeight="1" x14ac:dyDescent="0.2">
      <c r="B33" s="151"/>
      <c r="C33" s="127" t="s">
        <v>74</v>
      </c>
      <c r="D33" s="129"/>
      <c r="E33" s="131">
        <f>E31-PV(E9*0.01,E8-1,E31)-E32</f>
        <v>0</v>
      </c>
      <c r="F33" s="145"/>
      <c r="G33" s="119"/>
      <c r="H33" s="118"/>
      <c r="I33" s="118"/>
      <c r="J33" s="118"/>
      <c r="K33" s="118"/>
      <c r="L33" s="118"/>
      <c r="M33" s="118"/>
      <c r="N33" s="118"/>
      <c r="O33" s="118"/>
    </row>
    <row r="34" spans="2:15" ht="15.75" customHeight="1" x14ac:dyDescent="0.2">
      <c r="B34" s="142"/>
      <c r="C34" s="85" t="s">
        <v>58</v>
      </c>
      <c r="D34" s="85"/>
      <c r="E34" s="85">
        <f>(SUM(E18,E21,E24,E27,E33,(PV($E$9*0.01,$E$8,,E28))))</f>
        <v>0</v>
      </c>
      <c r="F34" s="143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2:15" ht="15.75" customHeight="1" thickBot="1" x14ac:dyDescent="0.25">
      <c r="B35" s="152"/>
      <c r="C35" s="153" t="s">
        <v>3</v>
      </c>
      <c r="D35" s="153"/>
      <c r="E35" s="153">
        <f>(SUM(E18,E21,E24,E27,(PV($E$9*0.01,$E$8,,E28))))*$E$7</f>
        <v>0</v>
      </c>
      <c r="F35" s="154"/>
      <c r="G35" s="118"/>
      <c r="H35" s="118"/>
      <c r="I35" s="118"/>
      <c r="J35" s="118"/>
      <c r="K35" s="118"/>
      <c r="L35" s="118"/>
      <c r="M35" s="118"/>
      <c r="N35" s="118"/>
      <c r="O35" s="118"/>
    </row>
    <row r="36" spans="2:15" x14ac:dyDescent="0.2">
      <c r="B36" s="121"/>
      <c r="C36" s="121"/>
      <c r="D36" s="121"/>
      <c r="E36" s="121"/>
      <c r="F36" s="121"/>
      <c r="G36" s="118"/>
      <c r="H36" s="118"/>
      <c r="I36" s="118"/>
      <c r="J36" s="118"/>
      <c r="K36" s="118"/>
      <c r="L36" s="118"/>
      <c r="M36" s="118"/>
      <c r="N36" s="118"/>
      <c r="O36" s="118"/>
    </row>
  </sheetData>
  <conditionalFormatting sqref="E15 E19 E22 E25">
    <cfRule type="expression" dxfId="8" priority="9" stopIfTrue="1">
      <formula>"OM($E$17&gt;0 och $E$16=0)"</formula>
    </cfRule>
  </conditionalFormatting>
  <conditionalFormatting sqref="B2:F4 C1:F1">
    <cfRule type="expression" dxfId="7" priority="8" stopIfTrue="1">
      <formula>"OM($E$17&gt;0 och $E$16=0)"</formula>
    </cfRule>
  </conditionalFormatting>
  <conditionalFormatting sqref="B34:F35">
    <cfRule type="expression" dxfId="6" priority="7" stopIfTrue="1">
      <formula>"OM($E$17&gt;0 och $E$16=0)"</formula>
    </cfRule>
  </conditionalFormatting>
  <conditionalFormatting sqref="C13:D16">
    <cfRule type="expression" dxfId="5" priority="6" stopIfTrue="1">
      <formula>"OM($E$17&gt;0 och $E$16=0)"</formula>
    </cfRule>
  </conditionalFormatting>
  <conditionalFormatting sqref="C18:F18">
    <cfRule type="expression" dxfId="4" priority="5" stopIfTrue="1">
      <formula>"OM($E$17&gt;0 och $E$16=0)"</formula>
    </cfRule>
  </conditionalFormatting>
  <conditionalFormatting sqref="C21:F21">
    <cfRule type="expression" dxfId="3" priority="4" stopIfTrue="1">
      <formula>"OM($E$17&gt;0 och $E$16=0)"</formula>
    </cfRule>
  </conditionalFormatting>
  <conditionalFormatting sqref="C24:F24">
    <cfRule type="expression" dxfId="2" priority="3" stopIfTrue="1">
      <formula>"OM($E$17&gt;0 och $E$16=0)"</formula>
    </cfRule>
  </conditionalFormatting>
  <conditionalFormatting sqref="C27:F27">
    <cfRule type="expression" dxfId="1" priority="2" stopIfTrue="1">
      <formula>"OM($E$17&gt;0 och $E$16=0)"</formula>
    </cfRule>
  </conditionalFormatting>
  <conditionalFormatting sqref="C30:F30">
    <cfRule type="expression" dxfId="0" priority="1" stopIfTrue="1">
      <formula>"OM($E$17&gt;0 och $E$16=0)"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Exempel LCC-kalkyl (ej elbilar)</vt:lpstr>
      <vt:lpstr>LCC-kalkyl (ej elbilar)</vt:lpstr>
      <vt:lpstr>Exempel LCC-kalkyl Elbilar</vt:lpstr>
      <vt:lpstr>LCC-kalkyl Elbilar </vt:lpstr>
      <vt:lpstr>'Exempel LCC-kalkyl (ej elbilar)'!Utskriftsområde</vt:lpstr>
      <vt:lpstr>'LCC-kalkyl (ej elbilar)'!Utskriftsområde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 Kommentus Inköpscentral</dc:creator>
  <cp:lastModifiedBy>Hankers Anna</cp:lastModifiedBy>
  <cp:lastPrinted>2011-03-02T13:58:49Z</cp:lastPrinted>
  <dcterms:created xsi:type="dcterms:W3CDTF">2007-05-09T08:48:56Z</dcterms:created>
  <dcterms:modified xsi:type="dcterms:W3CDTF">2018-11-28T12:56:54Z</dcterms:modified>
</cp:coreProperties>
</file>