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G:\Upphandling\Upphandlingar\Fordon\Fordon 2022\13. Avtalsvård\Avropsstöd\Till webbsidan\Stöddokument\"/>
    </mc:Choice>
  </mc:AlternateContent>
  <xr:revisionPtr revIDLastSave="0" documentId="13_ncr:1_{65385133-7C38-4C02-A384-1482ABF413F4}" xr6:coauthVersionLast="47" xr6:coauthVersionMax="47" xr10:uidLastSave="{00000000-0000-0000-0000-000000000000}"/>
  <bookViews>
    <workbookView xWindow="-120" yWindow="-120" windowWidth="57840" windowHeight="17640" activeTab="1" xr2:uid="{00000000-000D-0000-FFFF-FFFF00000000}"/>
  </bookViews>
  <sheets>
    <sheet name="1. Instruktioner" sheetId="17" r:id="rId1"/>
    <sheet name="2. Avropsmall FKU" sheetId="12" r:id="rId2"/>
    <sheet name="3. Svarsmall FKU" sheetId="14" r:id="rId3"/>
    <sheet name="PicMover" sheetId="18" state="hidden" r:id="rId4"/>
    <sheet name="4. LCC-kalkyl" sheetId="9" r:id="rId5"/>
    <sheet name="5. LCC-kalkyl Elbilar" sheetId="10" r:id="rId6"/>
    <sheet name="ADM" sheetId="11" r:id="rId7"/>
  </sheets>
  <externalReferences>
    <externalReference r:id="rId8"/>
  </externalReferences>
  <definedNames>
    <definedName name="_Toc410024845" localSheetId="0">'1. Instruktioner'!#REF!</definedName>
    <definedName name="_Toc536690811" localSheetId="0">'1. Instruktioner'!#REF!</definedName>
    <definedName name="_Toc536690813" localSheetId="0">'1. Instruktioner'!#REF!</definedName>
    <definedName name="BIlder">OFFSET('[1]TempPicture DB'!$A$3,[1]Admin!$Z$3,0)</definedName>
    <definedName name="Drivmedel">OFFSET(ADM!$AC$2,0,MATCH('2. Avropsmall FKU'!$F$18,ADM!$AC$1:$AQ$1,0)-1):INDEX(OFFSET(ADM!$AC:$AC,0,MATCH('2. Avropsmall FKU'!$F$18,ADM!$AC$1:$AQ$1,0)-1),COUNTA(OFFSET(ADM!$AC:$AC,0,MATCH('2. Avropsmall FKU'!$F$18,ADM!$AC$1:$AQ$1,0)-1)))</definedName>
    <definedName name="Fordonsklass">OFFSET(ADM!$AV$2,0,MATCH('2. Avropsmall FKU'!$B$18,ADM!$AV$1:$BC$1,0)-1):INDEX(OFFSET(ADM!$AV:$AV,0,MATCH('2. Avropsmall FKU'!$B$18,ADM!$AV$1:$BC$1,0)-1),COUNTA(OFFSET(ADM!$AV:$AV,0,MATCH('2. Avropsmall FKU'!$B$18,ADM!$AV$1:$BC$1,0)-1)))</definedName>
    <definedName name="Pratbubbla">OFFSET(PicMover!$A$1,PicMover!$D$1,PicMover!$D$1)</definedName>
    <definedName name="Pratbubbla2">OFFSET(PicMover!$B$2,PicMover!$D$1,PicMover!$D$1)</definedName>
    <definedName name="Restvarde" localSheetId="4">'4. LCC-kalkyl'!$E$11</definedName>
    <definedName name="Restvarde" localSheetId="5">'5. LCC-kalkyl Elbilar'!$E$11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9" l="1"/>
  <c r="I94" i="14"/>
  <c r="I93" i="14"/>
  <c r="J93" i="14" s="1"/>
  <c r="D17" i="12"/>
  <c r="E18" i="9"/>
  <c r="D20" i="9" s="1"/>
  <c r="E18" i="10"/>
  <c r="E12" i="9"/>
  <c r="BG1" i="11"/>
  <c r="BF1" i="11"/>
  <c r="H102" i="12"/>
  <c r="D9" i="9" l="1"/>
  <c r="BH2" i="11"/>
  <c r="BH1" i="11"/>
  <c r="BH4" i="11"/>
  <c r="BH3" i="11"/>
  <c r="AT13" i="11" a="1"/>
  <c r="AT13" i="11" s="1"/>
  <c r="E15" i="10" l="1"/>
  <c r="J20" i="14" l="1"/>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19" i="14"/>
  <c r="H10" i="14" l="1"/>
  <c r="E17" i="10" l="1"/>
  <c r="E32" i="9"/>
  <c r="C142" i="12" l="1"/>
  <c r="D25" i="12" l="1"/>
  <c r="E25" i="12"/>
  <c r="F25" i="12"/>
  <c r="G25" i="12"/>
  <c r="H25" i="12"/>
  <c r="E19" i="9" l="1"/>
  <c r="E33" i="9" l="1"/>
  <c r="E34" i="9"/>
  <c r="E16" i="9"/>
  <c r="F13" i="14"/>
  <c r="E27" i="9" l="1"/>
  <c r="E9" i="9"/>
  <c r="E34" i="10"/>
  <c r="E9" i="10" l="1"/>
  <c r="E20" i="9"/>
  <c r="I66" i="14" l="1"/>
  <c r="I65" i="14"/>
  <c r="I64" i="14"/>
  <c r="I63" i="14"/>
  <c r="I62" i="14"/>
  <c r="B133" i="14" l="1"/>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G133" i="14"/>
  <c r="F133" i="14"/>
  <c r="G132" i="14"/>
  <c r="F132" i="14"/>
  <c r="G131" i="14"/>
  <c r="F131" i="14"/>
  <c r="G130" i="14"/>
  <c r="F130" i="14"/>
  <c r="G129" i="14"/>
  <c r="F129" i="14"/>
  <c r="G128" i="14"/>
  <c r="F128" i="14"/>
  <c r="G127" i="14"/>
  <c r="F127" i="14"/>
  <c r="G126" i="14"/>
  <c r="F126" i="14"/>
  <c r="G125" i="14"/>
  <c r="F125" i="14"/>
  <c r="G124" i="14"/>
  <c r="F124" i="14"/>
  <c r="G123" i="14"/>
  <c r="F123" i="14"/>
  <c r="G122" i="14"/>
  <c r="F122" i="14"/>
  <c r="G121" i="14"/>
  <c r="F121" i="14"/>
  <c r="G120" i="14"/>
  <c r="F120" i="14"/>
  <c r="G119" i="14"/>
  <c r="F119" i="14"/>
  <c r="G118" i="14"/>
  <c r="F118" i="14"/>
  <c r="G117" i="14"/>
  <c r="F117" i="14"/>
  <c r="G116" i="14"/>
  <c r="F116" i="14"/>
  <c r="G115" i="14"/>
  <c r="F115" i="14"/>
  <c r="G114" i="14"/>
  <c r="F114" i="14"/>
  <c r="G113" i="14"/>
  <c r="F113" i="14"/>
  <c r="G112" i="14"/>
  <c r="F112" i="14"/>
  <c r="G111" i="14"/>
  <c r="F111" i="14"/>
  <c r="G110" i="14"/>
  <c r="F110" i="14"/>
  <c r="G109" i="14"/>
  <c r="F109" i="14"/>
  <c r="G108" i="14"/>
  <c r="F108" i="14"/>
  <c r="G107" i="14"/>
  <c r="F107" i="14"/>
  <c r="G106" i="14"/>
  <c r="F106" i="14"/>
  <c r="G105" i="14"/>
  <c r="F105" i="14"/>
  <c r="G104" i="14"/>
  <c r="F104" i="14"/>
  <c r="G103" i="14"/>
  <c r="F103" i="14"/>
  <c r="G102" i="14"/>
  <c r="F102" i="14"/>
  <c r="G142" i="12" l="1"/>
  <c r="F142" i="12"/>
  <c r="E142" i="12"/>
  <c r="D142" i="12"/>
  <c r="E24" i="12"/>
  <c r="G24" i="12"/>
  <c r="F24" i="12" l="1"/>
  <c r="H24" i="12"/>
  <c r="D2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B140" i="14"/>
  <c r="E38" i="9" l="1"/>
  <c r="D1" i="18" l="1"/>
  <c r="H13" i="14" l="1"/>
  <c r="E6" i="9" l="1"/>
  <c r="G95" i="14" l="1"/>
  <c r="F95" i="14"/>
  <c r="E95" i="14"/>
  <c r="D95" i="14"/>
  <c r="C95" i="14"/>
  <c r="C23" i="12"/>
  <c r="C25" i="12" s="1"/>
  <c r="E12" i="10"/>
  <c r="E6" i="10"/>
  <c r="J23" i="12" l="1"/>
  <c r="J25" i="12" s="1"/>
  <c r="B145" i="14"/>
  <c r="H71" i="14" l="1"/>
  <c r="H70" i="14"/>
  <c r="I88" i="14" l="1"/>
  <c r="I87" i="14"/>
  <c r="I86" i="14"/>
  <c r="I85" i="14"/>
  <c r="I84" i="14"/>
  <c r="I83" i="14"/>
  <c r="I82" i="14"/>
  <c r="I81" i="14"/>
  <c r="I80" i="14"/>
  <c r="I79" i="14"/>
  <c r="I78" i="14"/>
  <c r="I77" i="14"/>
  <c r="I76" i="14"/>
  <c r="I75" i="14"/>
  <c r="I74" i="14"/>
  <c r="I73" i="14"/>
  <c r="I72" i="14"/>
  <c r="I71" i="14"/>
  <c r="I70" i="14"/>
  <c r="I69" i="14"/>
  <c r="I68" i="14"/>
  <c r="I67" i="14"/>
  <c r="I61" i="14"/>
  <c r="I60" i="14"/>
  <c r="I59" i="14"/>
  <c r="I58" i="14"/>
  <c r="I57" i="14"/>
  <c r="H88" i="14"/>
  <c r="H87" i="14"/>
  <c r="H86" i="14"/>
  <c r="H85" i="14"/>
  <c r="H84" i="14"/>
  <c r="H83" i="14"/>
  <c r="H82" i="14"/>
  <c r="H81" i="14"/>
  <c r="H80" i="14"/>
  <c r="H79" i="14"/>
  <c r="H78" i="14"/>
  <c r="H77" i="14"/>
  <c r="H76" i="14"/>
  <c r="H75" i="14"/>
  <c r="H74" i="14"/>
  <c r="H73" i="14"/>
  <c r="H72" i="14"/>
  <c r="H69" i="14"/>
  <c r="H68" i="14"/>
  <c r="H67" i="14"/>
  <c r="H66" i="14"/>
  <c r="H65" i="14"/>
  <c r="H64" i="14"/>
  <c r="H63" i="14"/>
  <c r="H62" i="14"/>
  <c r="H61" i="14"/>
  <c r="H60" i="14"/>
  <c r="H59" i="14"/>
  <c r="H58" i="14"/>
  <c r="H57" i="14"/>
  <c r="B88" i="14"/>
  <c r="K88" i="14" s="1"/>
  <c r="B87" i="14"/>
  <c r="K87" i="14" s="1"/>
  <c r="B86" i="14"/>
  <c r="K86" i="14" s="1"/>
  <c r="B85" i="14"/>
  <c r="K85" i="14" s="1"/>
  <c r="B84" i="14"/>
  <c r="K84" i="14" s="1"/>
  <c r="B83" i="14"/>
  <c r="K83" i="14" s="1"/>
  <c r="B82" i="14"/>
  <c r="K82" i="14" s="1"/>
  <c r="B81" i="14"/>
  <c r="K81" i="14" s="1"/>
  <c r="B80" i="14"/>
  <c r="K80" i="14" s="1"/>
  <c r="B79" i="14"/>
  <c r="K79" i="14" s="1"/>
  <c r="B78" i="14"/>
  <c r="K78" i="14" s="1"/>
  <c r="B77" i="14"/>
  <c r="K77" i="14" s="1"/>
  <c r="B76" i="14"/>
  <c r="K76" i="14" s="1"/>
  <c r="B75" i="14"/>
  <c r="K75" i="14" s="1"/>
  <c r="B74" i="14"/>
  <c r="K74" i="14" s="1"/>
  <c r="B73" i="14"/>
  <c r="K73" i="14" s="1"/>
  <c r="B72" i="14"/>
  <c r="K72" i="14" s="1"/>
  <c r="B71" i="14"/>
  <c r="K71" i="14" s="1"/>
  <c r="B70" i="14"/>
  <c r="K70" i="14" s="1"/>
  <c r="B69" i="14"/>
  <c r="K69" i="14" s="1"/>
  <c r="B68" i="14"/>
  <c r="K68" i="14" s="1"/>
  <c r="B67" i="14"/>
  <c r="K67" i="14" s="1"/>
  <c r="B66" i="14"/>
  <c r="K66" i="14" s="1"/>
  <c r="B65" i="14"/>
  <c r="K65" i="14" s="1"/>
  <c r="B64" i="14"/>
  <c r="K64" i="14" s="1"/>
  <c r="B63" i="14"/>
  <c r="K63" i="14" s="1"/>
  <c r="B62" i="14"/>
  <c r="K62" i="14" s="1"/>
  <c r="B61" i="14"/>
  <c r="B60" i="14"/>
  <c r="K60" i="14" s="1"/>
  <c r="B59" i="14"/>
  <c r="K59" i="14" s="1"/>
  <c r="B58" i="14"/>
  <c r="K58" i="14" s="1"/>
  <c r="B57" i="14"/>
  <c r="K57" i="14" s="1"/>
  <c r="K61" i="14" l="1"/>
  <c r="D93" i="14" s="1"/>
  <c r="D140" i="12" s="1"/>
  <c r="G94" i="14"/>
  <c r="G141" i="12" s="1"/>
  <c r="E93" i="14"/>
  <c r="E140" i="12" s="1"/>
  <c r="F93" i="14"/>
  <c r="F140" i="12" s="1"/>
  <c r="F94" i="14"/>
  <c r="C94" i="14"/>
  <c r="C93" i="14"/>
  <c r="C140" i="12" s="1"/>
  <c r="D94" i="14"/>
  <c r="D141" i="12" s="1"/>
  <c r="G93" i="14"/>
  <c r="G140" i="12" s="1"/>
  <c r="E94" i="14"/>
  <c r="E141" i="12" s="1"/>
  <c r="C141" i="12"/>
  <c r="F141" i="12"/>
  <c r="E7" i="10"/>
  <c r="E7" i="9"/>
  <c r="C143" i="12" l="1"/>
  <c r="D143" i="12"/>
  <c r="E143" i="12"/>
  <c r="G143" i="12"/>
  <c r="F143" i="12"/>
  <c r="E25" i="10"/>
  <c r="E16" i="10"/>
  <c r="E15" i="9"/>
  <c r="E11" i="10"/>
  <c r="E10" i="10"/>
  <c r="E8" i="10"/>
  <c r="E11" i="9"/>
  <c r="E10" i="9"/>
  <c r="E22" i="9" s="1"/>
  <c r="E35" i="9"/>
  <c r="E23" i="9" l="1"/>
  <c r="E31" i="10"/>
  <c r="E37" i="9"/>
  <c r="E42" i="9" s="1"/>
  <c r="E20" i="10"/>
  <c r="E21" i="10" s="1"/>
  <c r="G144" i="12"/>
  <c r="E33" i="10"/>
  <c r="E38" i="10" s="1"/>
  <c r="F24" i="10"/>
  <c r="E40" i="9" l="1"/>
  <c r="E36" i="10"/>
  <c r="E26" i="10"/>
  <c r="E27" i="10" s="1"/>
  <c r="E42" i="10" s="1"/>
  <c r="E43" i="10" s="1"/>
  <c r="F26" i="9" l="1"/>
  <c r="E28" i="9"/>
  <c r="E29" i="9" s="1"/>
  <c r="E46" i="9" s="1"/>
  <c r="E47" i="9" s="1"/>
  <c r="E44" i="10" l="1"/>
  <c r="E48"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<sst xmlns="http://schemas.openxmlformats.org/spreadsheetml/2006/main" count="496" uniqueCount="226">
  <si>
    <t>kr/st</t>
  </si>
  <si>
    <t>%</t>
  </si>
  <si>
    <t>TOTAL LCC</t>
  </si>
  <si>
    <t>kr/st,år</t>
  </si>
  <si>
    <t>FÖRUTSÄTTNINGAR</t>
  </si>
  <si>
    <t>mil</t>
  </si>
  <si>
    <t>Årlig körsträcka per fordon</t>
  </si>
  <si>
    <t>Bränsleförbrukning blandad körning per fordon</t>
  </si>
  <si>
    <t>Bränslekostnad</t>
  </si>
  <si>
    <t>Offererad fodonsmodell</t>
  </si>
  <si>
    <t>kr/kWh</t>
  </si>
  <si>
    <t>Elförbrukning</t>
  </si>
  <si>
    <t>Antal</t>
  </si>
  <si>
    <t>Antal användningsår</t>
  </si>
  <si>
    <t>Restvärde i %</t>
  </si>
  <si>
    <t>Antal fordon.</t>
  </si>
  <si>
    <t xml:space="preserve">Antal år fordonen kommer att användas. </t>
  </si>
  <si>
    <t>Kalkylränta i procent.</t>
  </si>
  <si>
    <t>Uppgift från leverantören.</t>
  </si>
  <si>
    <t>Servicekostnad per år (utförd på stationeringsorten)</t>
  </si>
  <si>
    <t>RESTVÄRDE NUVÄRDE</t>
  </si>
  <si>
    <t>År</t>
  </si>
  <si>
    <t>kr/år</t>
  </si>
  <si>
    <t>Definierar antal mil fordonet beräknas användas per år.</t>
  </si>
  <si>
    <t xml:space="preserve">Kalkylränta </t>
  </si>
  <si>
    <t>Restvärde (beräknat)</t>
  </si>
  <si>
    <t>Restvärde (angivet)</t>
  </si>
  <si>
    <t>DRIFTKOSTNAD PER ÅR</t>
  </si>
  <si>
    <t>Beräknade underhållskostnader</t>
  </si>
  <si>
    <t>Underhåll per år</t>
  </si>
  <si>
    <t>LIVSCYKELKOSTNADER (LCC) VID KÖP AV FORDON</t>
  </si>
  <si>
    <t>Ifylles</t>
  </si>
  <si>
    <t>Fordon</t>
  </si>
  <si>
    <t>underhållskostnader per styck nuvärde</t>
  </si>
  <si>
    <t>driftskostnader per styck nuvärde</t>
  </si>
  <si>
    <t>Elkostnad</t>
  </si>
  <si>
    <t>Fordonskatt enligt malus nuvärde</t>
  </si>
  <si>
    <t>g/km</t>
  </si>
  <si>
    <t>Bränsle</t>
  </si>
  <si>
    <t>Bensin</t>
  </si>
  <si>
    <t>Diesel</t>
  </si>
  <si>
    <t>Grundbelopp skatt</t>
  </si>
  <si>
    <t>El</t>
  </si>
  <si>
    <t>El och bensin/diesel</t>
  </si>
  <si>
    <t>Annat gasbränsle än gasol</t>
  </si>
  <si>
    <t>Malus (3 första åren)</t>
  </si>
  <si>
    <t>Utsläpp CO2</t>
  </si>
  <si>
    <r>
      <t xml:space="preserve">Värde vid användningsperiodens slut.
</t>
    </r>
    <r>
      <rPr>
        <i/>
        <sz val="8"/>
        <color rgb="FFC00000"/>
        <rFont val="Calibri"/>
        <family val="2"/>
        <scheme val="minor"/>
      </rPr>
      <t>Om 0 % i E11 anger leverantören ett återköpsvärde i kr.</t>
    </r>
  </si>
  <si>
    <t>Fordonsskatt (år 4 och framåt)</t>
  </si>
  <si>
    <t>Grundbelopp skatt (hybrid och gas)</t>
  </si>
  <si>
    <t>Underhåll (OBS! Servicekostnad per år eller bara Beräknade underhållskostnader)</t>
  </si>
  <si>
    <t>1 - Kontaktuppgifter</t>
  </si>
  <si>
    <t>     </t>
  </si>
  <si>
    <t>Kontaktperson</t>
  </si>
  <si>
    <t>Telefon</t>
  </si>
  <si>
    <t>E-post</t>
  </si>
  <si>
    <t>Adress</t>
  </si>
  <si>
    <t>Sista dag för svar</t>
  </si>
  <si>
    <t>Tidsomfattning</t>
  </si>
  <si>
    <t>Avtalstid från</t>
  </si>
  <si>
    <t>Avtalstid till</t>
  </si>
  <si>
    <t>2 - Förutsättningar</t>
  </si>
  <si>
    <t>Körsträcka per mil per år</t>
  </si>
  <si>
    <t>Kalkylränta</t>
  </si>
  <si>
    <t>Antal Fordon</t>
  </si>
  <si>
    <t>Drivmedel</t>
  </si>
  <si>
    <t>Säkerhet</t>
  </si>
  <si>
    <t>Miljö</t>
  </si>
  <si>
    <t>Garantier</t>
  </si>
  <si>
    <t>2 - Offererat fordon</t>
  </si>
  <si>
    <t>Fordonsmodell</t>
  </si>
  <si>
    <t>Rabatt grundbil</t>
  </si>
  <si>
    <t>AlternativaDrivmedel</t>
  </si>
  <si>
    <t>Sista dag för frågor och svar</t>
  </si>
  <si>
    <t>Bör</t>
  </si>
  <si>
    <t>Ska</t>
  </si>
  <si>
    <t>Krav</t>
  </si>
  <si>
    <t>Leveransavtal</t>
  </si>
  <si>
    <t>Enstaka beställning</t>
  </si>
  <si>
    <t>Funktion</t>
  </si>
  <si>
    <t>JaNej</t>
  </si>
  <si>
    <t>Ja</t>
  </si>
  <si>
    <t>Nej</t>
  </si>
  <si>
    <t xml:space="preserve">Rabatt fabriksmonterad utr. </t>
  </si>
  <si>
    <t>Fritext</t>
  </si>
  <si>
    <t>Leveranstid</t>
  </si>
  <si>
    <t>LCC-Kostnad</t>
  </si>
  <si>
    <t>Totalt prisavdrag</t>
  </si>
  <si>
    <t>Totalt</t>
  </si>
  <si>
    <t>Anbudets giltighetstid</t>
  </si>
  <si>
    <t>Kriterie</t>
  </si>
  <si>
    <t>Kriterier</t>
  </si>
  <si>
    <t>Procent uppfyllda</t>
  </si>
  <si>
    <t>Antal Krav</t>
  </si>
  <si>
    <t>Uppnådda</t>
  </si>
  <si>
    <t>Viktning</t>
  </si>
  <si>
    <t>Prisavdrag</t>
  </si>
  <si>
    <t>Support_Box1</t>
  </si>
  <si>
    <t>Support_Box2</t>
  </si>
  <si>
    <t>Support_Box3</t>
  </si>
  <si>
    <t>Procent</t>
  </si>
  <si>
    <t>Utdelade poäng:</t>
  </si>
  <si>
    <t>A</t>
  </si>
  <si>
    <t>B</t>
  </si>
  <si>
    <t>C</t>
  </si>
  <si>
    <t>D</t>
  </si>
  <si>
    <t>E</t>
  </si>
  <si>
    <t>F</t>
  </si>
  <si>
    <t>G</t>
  </si>
  <si>
    <t>H</t>
  </si>
  <si>
    <t>FordonsGrupp</t>
  </si>
  <si>
    <t>Drivmedel:</t>
  </si>
  <si>
    <t>Förväntat restvärde vid användningsperiodens slut.</t>
  </si>
  <si>
    <t>Beräknat restvärde i %</t>
  </si>
  <si>
    <t xml:space="preserve">Återförsäljare </t>
  </si>
  <si>
    <t>Avropsförfrågan</t>
  </si>
  <si>
    <t>Den förnyade konkurrensutsättningen går till enligt följande;</t>
  </si>
  <si>
    <t xml:space="preserve">I aktuell ”Kontaktlista vid avrop” framgår det till vilken e-post adress den förnyade konkurrensutsättningen skickas för respektive Leverantör. </t>
  </si>
  <si>
    <t>·         Kontaktuppgifter</t>
  </si>
  <si>
    <t>·         Förutsättningar</t>
  </si>
  <si>
    <t xml:space="preserve">Leverantörens Svar </t>
  </si>
  <si>
    <t>Uppfyllnads -värde</t>
  </si>
  <si>
    <t xml:space="preserve"> </t>
  </si>
  <si>
    <t>Svar</t>
  </si>
  <si>
    <t>Övrig info</t>
  </si>
  <si>
    <t>Övrig Info</t>
  </si>
  <si>
    <t>Se avropsmall</t>
  </si>
  <si>
    <t>Totalt Prisavdrag</t>
  </si>
  <si>
    <t>5- Svar avropsprecisering</t>
  </si>
  <si>
    <t>Diarienummer eller motsvarande</t>
  </si>
  <si>
    <t>Service skall ingå</t>
  </si>
  <si>
    <t xml:space="preserve">2.      Beställaren anger under punkt 2 – ”Förutsättningar” i avropsmallen den tidsfrist vilken leverantören/återförsäljaren är skyldig att skriftligen (papper eller elektronisk form) </t>
  </si>
  <si>
    <t xml:space="preserve">         svara beställaren inom. Lämplig svarstid för standardfordon är minst 10 arbetsdagar och för anpassade transportfordon minst 20 arbetsdagar.</t>
  </si>
  <si>
    <t xml:space="preserve">                      som visas när man klickar på pilen i cellen.</t>
  </si>
  <si>
    <t>I avropsförfrågan (”Avropsmall”) som ni skickar till Leverantören/återförsäljaren ingår följande;</t>
  </si>
  <si>
    <t>·         Förutsättningar för LCC-kalkyl</t>
  </si>
  <si>
    <t>·         Bilaga ALOS 05</t>
  </si>
  <si>
    <t xml:space="preserve">                      Upplys gärna de lokala återförsäljarna att ni genomför en förnyad konkurrensutsättning och att de kan vända sig till respektive leverantörs kontaktperson för att ta del av underlaget. </t>
  </si>
  <si>
    <t xml:space="preserve">                      Begär gärna en bekräftelse från leverantörerna/återförsäljarna att de mottagit er avropsförfrågan.</t>
  </si>
  <si>
    <t xml:space="preserve">         plockas uppgifterna från avropsmallen och svarsmallen in i LCC-kalkylen automatiskt). </t>
  </si>
  <si>
    <t xml:space="preserve">                       Leverantören/återförsäljaren ska alltid besvara en avropsförfrågan, även om svaret är att offert inte kommer att lämnas. Anledningen till varför avropssvar inte lämnas ska framgå av </t>
  </si>
  <si>
    <t xml:space="preserve">                       beskedet.</t>
  </si>
  <si>
    <t xml:space="preserve">         mest fördelaktiga lösningen för sitt behov. </t>
  </si>
  <si>
    <t xml:space="preserve">         av de kriterier som angetts i förfrågan. </t>
  </si>
  <si>
    <t xml:space="preserve">10.   Kontrakt/leveransavtal upprättas av beställaren. Kom ihåg bilaga ALOS 05. </t>
  </si>
  <si>
    <t xml:space="preserve">Återförsäljare har möjlighet att ta emot och besvara avropsförfrågan. Vidare så utför den lokala återförsäljare leverans och fakturering, samt kan inneha ett </t>
  </si>
  <si>
    <t>Ramavtalsleverantör är ansvarig för återförsäljare så som för sin egen del.</t>
  </si>
  <si>
    <r>
      <t xml:space="preserve">3 - Förutsättningar för LCC-kalkyl </t>
    </r>
    <r>
      <rPr>
        <b/>
        <sz val="10"/>
        <rFont val="Calibri"/>
        <family val="2"/>
        <scheme val="minor"/>
      </rPr>
      <t>(angivna värden återfinns i LCC-kalkylen)</t>
    </r>
  </si>
  <si>
    <t>Avropande myndighet (inkl. org.nr)</t>
  </si>
  <si>
    <t>Leverantör (inkl. org.nr)</t>
  </si>
  <si>
    <t>Utsläpp CO2 (g) (högsta värdet enligt bilregistret)</t>
  </si>
  <si>
    <r>
      <t xml:space="preserve">3.      </t>
    </r>
    <r>
      <rPr>
        <b/>
        <sz val="11"/>
        <color rgb="FF000000"/>
        <rFont val="Calibri"/>
        <family val="2"/>
        <scheme val="minor"/>
      </rPr>
      <t>Det som skrivs in under punkt 3 – ”Förutsättningar för LCC-kalkyl” följer automatisk med till fliken ”LCC-kalkyl”, samt valda delar i flik 3.”Svarsmall”</t>
    </r>
    <r>
      <rPr>
        <sz val="11"/>
        <color rgb="FF000000"/>
        <rFont val="Calibri"/>
        <family val="2"/>
        <scheme val="minor"/>
      </rPr>
      <t xml:space="preserve">. </t>
    </r>
  </si>
  <si>
    <t>Högsta värdet enligt bilregistret</t>
  </si>
  <si>
    <t xml:space="preserve">         OBS! Endast siffror ska anges i relevanta celler.</t>
  </si>
  <si>
    <t>kWh/100km</t>
  </si>
  <si>
    <t>Anskaffningskostnad minus restvärde</t>
  </si>
  <si>
    <t>Etanol</t>
  </si>
  <si>
    <t xml:space="preserve">https://www4.skatteverket.se/rattsligvagledning/edition/2022.4/321424.html </t>
  </si>
  <si>
    <t>Inköpspris inkl moms jämförbar bensin/diesel</t>
  </si>
  <si>
    <t>Vätgasbil</t>
  </si>
  <si>
    <t>Ange krav</t>
  </si>
  <si>
    <t>Kategori av krav</t>
  </si>
  <si>
    <t>5 - Krav - Utvärderas av beställaren</t>
  </si>
  <si>
    <t>4 - Krav/Utvärderingskriterier - Ange viktningen</t>
  </si>
  <si>
    <t>Antal poäng för uppfyllt utvärderings-kriterium</t>
  </si>
  <si>
    <t>6 - Utvärderingskriterier - Utvärderas av beställaren</t>
  </si>
  <si>
    <t>Utvärderingskriterier</t>
  </si>
  <si>
    <t xml:space="preserve">6a Ange utvärderingskriterier (beskriv) - Utvärderingskriterier som kan besvaras med Ja eller Nej av leverantören </t>
  </si>
  <si>
    <t>6b Ange utvärderingskriterier (beskriv)</t>
  </si>
  <si>
    <t>3 - Krav - Utvärderas av beställaren</t>
  </si>
  <si>
    <t>Beskrivning av krav</t>
  </si>
  <si>
    <t>Krav Uppfyllt?</t>
  </si>
  <si>
    <t>4 - Utvärderingskriterier - Utvärderas av Beställaren</t>
  </si>
  <si>
    <t>Utvärderings-kriterium uppfyllt?</t>
  </si>
  <si>
    <t>Uppfyllnads-värde</t>
  </si>
  <si>
    <t>Beskriv hur ni uppfyller utvärderingskriteriet</t>
  </si>
  <si>
    <t>Utvärderingskriterier som utvärderas av beställaren</t>
  </si>
  <si>
    <t>Beräkning av LCC-kostnad</t>
  </si>
  <si>
    <t xml:space="preserve">LCC-kostnad per fordon </t>
  </si>
  <si>
    <t xml:space="preserve">LCC-kostnad inkl. avdrag för uppfyllda utvärderingskriterier per fordon </t>
  </si>
  <si>
    <t>LCC-kostnad per fordon</t>
  </si>
  <si>
    <t>LCC-kostnad inkl. avdrag för uppfyllda utvärderingskriterier per fordon</t>
  </si>
  <si>
    <r>
      <rPr>
        <b/>
        <u/>
        <sz val="12"/>
        <rFont val="Calibri"/>
        <family val="2"/>
        <scheme val="minor"/>
      </rPr>
      <t>Avrop av personbilar och transportfordon</t>
    </r>
    <r>
      <rPr>
        <b/>
        <sz val="12"/>
        <rFont val="Calibri"/>
        <family val="2"/>
        <scheme val="minor"/>
      </rPr>
      <t xml:space="preserve"> med förnyad Konkurrensutsättning </t>
    </r>
  </si>
  <si>
    <t xml:space="preserve">         LCC- kostnaden kan viktas till 100% och eventuella preciseringar av behovet ska då ställas som krav. I så fall anger ni inte några utvärderingskriterier.</t>
  </si>
  <si>
    <t xml:space="preserve">                      Det finns tre olika fält för krav/utvärderingskriterier i avropsmallen. I det första fältet anges kraven, i det andra fältet anges utvärderingskriterierna som kan besvaras med "Ja" eller "Nej" av </t>
  </si>
  <si>
    <t>·         Krav</t>
  </si>
  <si>
    <t>·         Eventuella utvärderingskriterier</t>
  </si>
  <si>
    <r>
      <rPr>
        <b/>
        <sz val="11"/>
        <color rgb="FF000000"/>
        <rFont val="Calibri"/>
        <family val="2"/>
        <scheme val="minor"/>
      </rPr>
      <t xml:space="preserve">                       Viktigt! </t>
    </r>
    <r>
      <rPr>
        <sz val="11"/>
        <color rgb="FF000000"/>
        <rFont val="Calibri"/>
        <family val="2"/>
        <scheme val="minor"/>
      </rPr>
      <t>Kontrollera</t>
    </r>
    <r>
      <rPr>
        <strike/>
        <sz val="11"/>
        <color rgb="FF000000"/>
        <rFont val="Calibri"/>
        <family val="2"/>
        <scheme val="minor"/>
      </rPr>
      <t xml:space="preserve"> </t>
    </r>
    <r>
      <rPr>
        <sz val="11"/>
        <color rgb="FF000000"/>
        <rFont val="Calibri"/>
        <family val="2"/>
        <scheme val="minor"/>
      </rPr>
      <t>att modellerna i anbuden finns med i den senaste Sammanställningsfilen på webben. (Uppdateras vanligtvis på måndagar av inköpscentralen)</t>
    </r>
  </si>
  <si>
    <t xml:space="preserve">7.      Avropssvaren från Leverantören/återförsäljarna öppnas först efter sista dag för svar för inlämnandet har gått ut. Beställaren utvärderar de inkomna svaren för att finna den ekonomiskt </t>
  </si>
  <si>
    <t xml:space="preserve">9.      Beställning skickas alt. tidsbegränsat leveransavtal (max 12 månader) upprättas med den Leverantör/återförsäljare som har lämnat det bästa anbudet på grundval </t>
  </si>
  <si>
    <t>Fordonsklass</t>
  </si>
  <si>
    <t>I</t>
  </si>
  <si>
    <t>J</t>
  </si>
  <si>
    <t>K</t>
  </si>
  <si>
    <t>L</t>
  </si>
  <si>
    <t>M</t>
  </si>
  <si>
    <t>N</t>
  </si>
  <si>
    <t>O</t>
  </si>
  <si>
    <t>Kategori av utvärderings-kriterium</t>
  </si>
  <si>
    <t>Återköpsvärde i kr</t>
  </si>
  <si>
    <t>Fordonskatt nuvärde</t>
  </si>
  <si>
    <t>Fordonsskatt</t>
  </si>
  <si>
    <t>Offererad fordonsmodell</t>
  </si>
  <si>
    <t xml:space="preserve">Underhåll </t>
  </si>
  <si>
    <t>Fordonsskatt enligt Malus</t>
  </si>
  <si>
    <t xml:space="preserve">4.      Under punkt 4, 5 och 6 anges vilka krav och utvärderingskriterier beställaren vill utvärdera och hur dessa viktas i %  (LCC-kostnad, Säkerhet, Garantier, Miljö, Funktion och Leveranstid). </t>
  </si>
  <si>
    <t xml:space="preserve">                      leverantören/återförsäljaren, i det tredje fältet anges utvärderingskriterier som utvärderas av beställaren, dvs utvärderingskriterier som kräver en bedömning av beställaren. Under rubrikerna </t>
  </si>
  <si>
    <r>
      <rPr>
        <b/>
        <sz val="11"/>
        <color rgb="FF000000"/>
        <rFont val="Calibri"/>
        <family val="2"/>
        <scheme val="minor"/>
      </rPr>
      <t xml:space="preserve">                      Kom ihåg</t>
    </r>
    <r>
      <rPr>
        <sz val="11"/>
        <color rgb="FF000000"/>
        <rFont val="Calibri"/>
        <family val="2"/>
        <scheme val="minor"/>
      </rPr>
      <t xml:space="preserve"> att ange fordonsklass och drivmedel i avropets/e-postens ämnesrad. </t>
    </r>
  </si>
  <si>
    <t xml:space="preserve">5.      Avropsmallen skickas framförallt till samtliga antagna Leverantörer (”Kontaktlista”) och ev. återförsäljare som erbjuder relevanta fordon inom den fordonsklass som avropet avser. </t>
  </si>
  <si>
    <t xml:space="preserve">6.      Leverantören/återförsäljaren svarar beställaren inom angiven tid med avropssvar (”Svarsmall” inklusive ”LCC-kalkyl”. Om detta avropsstöd används och besvaras fullständigt, </t>
  </si>
  <si>
    <t>kontrakt/leveransavtal med avropande myndighet, men de har ingen direkt avtalsrelation med inköpscentralen.</t>
  </si>
  <si>
    <t>Vid enskilda kontrakt/leveransavtal blir återförsäljaren juridiskt ansvarig mot avropande myndighet.</t>
  </si>
  <si>
    <t xml:space="preserve">                      ”Ange Krav" och "Ange utvärderingskriterier” anges sedan de preciseringar och/eller kompletteringar som beställaren har behov av. Här väljer ni även vilken kategori kravet/utvärderingskriteriet tillhör. Valen görs via scroll-funktion i den listan</t>
  </si>
  <si>
    <t xml:space="preserve">1.      Beställaren preciserar sitt avrop genom att ange krav samt eventuella utvärderingskriterier i avropsförfrågan (Flik 2. ”Avropsmall”). 
</t>
  </si>
  <si>
    <t xml:space="preserve">8.      Beställaren skickar sitt tilldelningsbeslut till samtliga Leverantörer/återförsäljare med motivering till beslutet. Beslutet skickas till den e-postadress som besvarat avropet. </t>
  </si>
  <si>
    <t>Nettopris/Inköpspris</t>
  </si>
  <si>
    <t>Nettopris/Inköpspris exkl moms inkl. leveranskostnad per fordon</t>
  </si>
  <si>
    <t xml:space="preserve">4a Beskrivning av utvärderingskriterier - Utvärderingskriterier som besvaras med Ja eller Nej av leverantören </t>
  </si>
  <si>
    <t>4b Beskrivning av utvärderingskriterier - Utvärderingskriterier som beskrivs av leverantören hur de uppfylls.</t>
  </si>
  <si>
    <t xml:space="preserve">Alla priser ska anges exkl. moms. </t>
  </si>
  <si>
    <t xml:space="preserve">Alla priser är exkl. moms. </t>
  </si>
  <si>
    <t>Bruttopris</t>
  </si>
  <si>
    <t>Elhybrid (HEV)</t>
  </si>
  <si>
    <t>Laddhybrid (PHEV)</t>
  </si>
  <si>
    <t xml:space="preserve">                       Om ni avropar från fler anbudsområden än en; skicka en avropsmall per anbudsområde. </t>
  </si>
  <si>
    <t>Utförligare instruktioner finns i flik 2 och 3 samt i avropsvägledningen ihop med bilagan "Ställa krav och utvärderingskriterier samt utvärdera avropssvar - En liten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</si>
</sst>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0.00_);_(&quot;kr&quot;* \(#,##0.00\);_(&quot;kr&quot;* &quot;-&quot;??_);_(@_)"/>
    <numFmt numFmtId="165" formatCode="#,##0\ &quot;kr&quot;"/>
    <numFmt numFmtId="166" formatCode="_-* #,##0\ &quot;kr&quot;_-;\-* #,##0\ &quot;kr&quot;_-;_-* &quot;-&quot;??\ &quot;kr&quot;_-;_-@_-"/>
    <numFmt numFmtId="167" formatCode="#,##0.00_ ;\-#,##0.00\ "/>
    <numFmt numFmtId="168" formatCode="0.0%"/>
  </numFmts>
  <fonts count="61" x14ac:knownFonts="1">
    <font>
      <sz val="9"/>
      <name val="Arial"/>
      <family val="2"/>
    </font>
    <font>
      <sz val="11"/>
      <color theme="1"/>
      <name val="Calibri"/>
      <family val="2"/>
      <scheme val="minor"/>
    </font>
    <font>
      <sz val="11"/>
      <color theme="1"/>
      <name val="Calibri"/>
      <family val="2"/>
      <scheme val="minor"/>
    </font>
    <font>
      <b/>
      <sz val="10"/>
      <name val="Arial"/>
      <family val="2"/>
    </font>
    <font>
      <sz val="9"/>
      <name val="Arial"/>
      <family val="2"/>
    </font>
    <font>
      <b/>
      <sz val="9"/>
      <color indexed="8"/>
      <name val="Arial"/>
      <family val="2"/>
    </font>
    <font>
      <sz val="14"/>
      <name val="Arial"/>
      <family val="2"/>
    </font>
    <font>
      <b/>
      <sz val="9"/>
      <name val="Arial"/>
      <family val="2"/>
    </font>
    <font>
      <b/>
      <sz val="9"/>
      <color indexed="18"/>
      <name val="Arial"/>
      <family val="2"/>
    </font>
    <font>
      <sz val="10"/>
      <name val="Arial"/>
      <family val="2"/>
    </font>
    <font>
      <b/>
      <sz val="10"/>
      <color indexed="18"/>
      <name val="Arial"/>
      <family val="2"/>
    </font>
    <font>
      <b/>
      <i/>
      <sz val="8"/>
      <color rgb="FFFF0000"/>
      <name val="Arial"/>
      <family val="2"/>
    </font>
    <font>
      <b/>
      <sz val="9"/>
      <name val="Calibri"/>
      <family val="2"/>
      <scheme val="minor"/>
    </font>
    <font>
      <sz val="9"/>
      <name val="Calibri"/>
      <family val="2"/>
      <scheme val="minor"/>
    </font>
    <font>
      <b/>
      <sz val="10"/>
      <color theme="1" tint="0.249977111117893"/>
      <name val="Calibri"/>
      <family val="2"/>
      <scheme val="minor"/>
    </font>
    <font>
      <sz val="8"/>
      <color theme="0" tint="-0.499984740745262"/>
      <name val="Calibri"/>
      <family val="2"/>
      <scheme val="minor"/>
    </font>
    <font>
      <sz val="9"/>
      <color theme="0" tint="-0.499984740745262"/>
      <name val="Calibri"/>
      <family val="2"/>
      <scheme val="minor"/>
    </font>
    <font>
      <i/>
      <sz val="8"/>
      <color rgb="FFC00000"/>
      <name val="Calibri"/>
      <family val="2"/>
      <scheme val="minor"/>
    </font>
    <font>
      <b/>
      <u/>
      <sz val="8"/>
      <color theme="0" tint="-0.499984740745262"/>
      <name val="Calibri"/>
      <family val="2"/>
      <scheme val="minor"/>
    </font>
    <font>
      <b/>
      <sz val="10"/>
      <color indexed="18"/>
      <name val="Calibri"/>
      <family val="2"/>
      <scheme val="minor"/>
    </font>
    <font>
      <b/>
      <sz val="9"/>
      <color theme="1" tint="0.249977111117893"/>
      <name val="Calibri"/>
      <family val="2"/>
      <scheme val="minor"/>
    </font>
    <font>
      <b/>
      <u/>
      <sz val="10"/>
      <color theme="0" tint="-0.499984740745262"/>
      <name val="Calibri"/>
      <family val="2"/>
      <scheme val="minor"/>
    </font>
    <font>
      <sz val="8"/>
      <name val="Calibri"/>
      <family val="2"/>
      <scheme val="minor"/>
    </font>
    <font>
      <sz val="9"/>
      <color theme="1" tint="0.249977111117893"/>
      <name val="Calibri"/>
      <family val="2"/>
      <scheme val="minor"/>
    </font>
    <font>
      <sz val="9"/>
      <color theme="1"/>
      <name val="Calibri"/>
      <family val="2"/>
      <scheme val="minor"/>
    </font>
    <font>
      <sz val="8"/>
      <color rgb="FFC00000"/>
      <name val="Calibri"/>
      <family val="2"/>
      <scheme val="minor"/>
    </font>
    <font>
      <b/>
      <sz val="8"/>
      <color theme="1"/>
      <name val="Calibri"/>
      <family val="2"/>
      <scheme val="minor"/>
    </font>
    <font>
      <sz val="9"/>
      <color theme="0"/>
      <name val="Arial"/>
      <family val="2"/>
    </font>
    <font>
      <sz val="14"/>
      <name val="Calibri"/>
      <family val="2"/>
      <scheme val="minor"/>
    </font>
    <font>
      <sz val="6"/>
      <color theme="1"/>
      <name val="Calibri"/>
      <family val="2"/>
      <scheme val="minor"/>
    </font>
    <font>
      <b/>
      <sz val="12"/>
      <name val="Calibri"/>
      <family val="2"/>
      <scheme val="minor"/>
    </font>
    <font>
      <sz val="8"/>
      <color theme="1"/>
      <name val="Calibri"/>
      <family val="2"/>
      <scheme val="minor"/>
    </font>
    <font>
      <sz val="5"/>
      <color rgb="FFFF0000"/>
      <name val="Arial"/>
      <family val="2"/>
    </font>
    <font>
      <sz val="5"/>
      <name val="Arial"/>
      <family val="2"/>
    </font>
    <font>
      <b/>
      <sz val="9"/>
      <color theme="1"/>
      <name val="Calibri"/>
      <family val="2"/>
      <scheme val="minor"/>
    </font>
    <font>
      <b/>
      <sz val="10"/>
      <color theme="1"/>
      <name val="Calibri"/>
      <family val="2"/>
      <scheme val="minor"/>
    </font>
    <font>
      <sz val="9"/>
      <color theme="1" tint="0.34998626667073579"/>
      <name val="Arial"/>
      <family val="2"/>
    </font>
    <font>
      <b/>
      <sz val="8"/>
      <color rgb="FFC00000"/>
      <name val="Calibri"/>
      <family val="2"/>
      <scheme val="minor"/>
    </font>
    <font>
      <b/>
      <sz val="8"/>
      <name val="Calibri"/>
      <family val="2"/>
      <scheme val="minor"/>
    </font>
    <font>
      <sz val="5"/>
      <color rgb="FFFF0000"/>
      <name val="Calibri"/>
      <family val="2"/>
      <scheme val="minor"/>
    </font>
    <font>
      <sz val="11"/>
      <color rgb="FF1F497D"/>
      <name val="Calibri"/>
      <family val="2"/>
    </font>
    <font>
      <sz val="8"/>
      <color rgb="FFFF0000"/>
      <name val="Arial"/>
      <family val="2"/>
    </font>
    <font>
      <sz val="7"/>
      <color rgb="FFFF0000"/>
      <name val="Arial"/>
      <family val="2"/>
    </font>
    <font>
      <sz val="11"/>
      <name val="Calibri"/>
      <family val="2"/>
      <scheme val="minor"/>
    </font>
    <font>
      <b/>
      <u/>
      <sz val="12"/>
      <name val="Calibri"/>
      <family val="2"/>
      <scheme val="minor"/>
    </font>
    <font>
      <sz val="12"/>
      <name val="Calibri"/>
      <family val="2"/>
      <scheme val="minor"/>
    </font>
    <font>
      <sz val="11"/>
      <color rgb="FF000000"/>
      <name val="Calibri"/>
      <family val="2"/>
      <scheme val="minor"/>
    </font>
    <font>
      <sz val="11"/>
      <color rgb="FF404040"/>
      <name val="Calibri"/>
      <family val="2"/>
      <scheme val="minor"/>
    </font>
    <font>
      <strike/>
      <sz val="11"/>
      <color rgb="FF000000"/>
      <name val="Calibri"/>
      <family val="2"/>
      <scheme val="minor"/>
    </font>
    <font>
      <u/>
      <sz val="11"/>
      <name val="Calibri"/>
      <family val="2"/>
      <scheme val="minor"/>
    </font>
    <font>
      <b/>
      <sz val="11"/>
      <color rgb="FF000000"/>
      <name val="Calibri"/>
      <family val="2"/>
      <scheme val="minor"/>
    </font>
    <font>
      <b/>
      <sz val="10"/>
      <name val="Calibri"/>
      <family val="2"/>
      <scheme val="minor"/>
    </font>
    <font>
      <sz val="11"/>
      <color rgb="FF000000"/>
      <name val="Calibri"/>
      <family val="2"/>
    </font>
    <font>
      <sz val="8"/>
      <color rgb="FF333333"/>
      <name val="Source Sans Pro"/>
      <family val="2"/>
    </font>
    <font>
      <sz val="9"/>
      <color theme="1" tint="0.249977111117893"/>
      <name val="Arial"/>
      <family val="2"/>
    </font>
    <font>
      <sz val="11"/>
      <color rgb="FF404040"/>
      <name val="Calibri"/>
      <family val="2"/>
    </font>
    <font>
      <b/>
      <sz val="8"/>
      <color rgb="FFFF0000"/>
      <name val="Arial"/>
      <family val="2"/>
    </font>
    <font>
      <i/>
      <sz val="8"/>
      <color rgb="FFFF0000"/>
      <name val="Arial"/>
      <family val="2"/>
    </font>
    <font>
      <sz val="10"/>
      <color theme="0"/>
      <name val="Arial"/>
      <family val="2"/>
    </font>
    <font>
      <b/>
      <sz val="11"/>
      <name val="Calibri"/>
      <family val="2"/>
      <scheme val="minor"/>
    </font>
    <font>
      <i/>
      <sz val="9"/>
      <color rgb="FFFF0000"/>
      <name val="Arial"/>
      <family val="2"/>
    </font>
  </fonts>
  <fills count="19">
    <fill>
      <patternFill patternType="none"/>
    </fill>
    <fill>
      <patternFill patternType="gray125"/>
    </fill>
    <fill>
      <patternFill patternType="solid">
        <fgColor indexed="54"/>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FBFBFB"/>
        <bgColor indexed="64"/>
      </patternFill>
    </fill>
    <fill>
      <patternFill patternType="solid">
        <fgColor rgb="FFEAF1FA"/>
        <bgColor indexed="64"/>
      </patternFill>
    </fill>
    <fill>
      <patternFill patternType="solid">
        <fgColor rgb="FFF5F5F5"/>
        <bgColor indexed="64"/>
      </patternFill>
    </fill>
    <fill>
      <patternFill patternType="solid">
        <fgColor rgb="FFFFFBEF"/>
        <bgColor indexed="64"/>
      </patternFill>
    </fill>
    <fill>
      <patternFill patternType="solid">
        <fgColor rgb="FFD3D3D3"/>
        <bgColor indexed="64"/>
      </patternFill>
    </fill>
    <fill>
      <patternFill patternType="solid">
        <fgColor rgb="FFD8E4B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rgb="FFF9EE9F"/>
        <bgColor indexed="64"/>
      </patternFill>
    </fill>
    <fill>
      <patternFill patternType="solid">
        <fgColor rgb="FF9E5FA1"/>
        <bgColor indexed="64"/>
      </patternFill>
    </fill>
  </fills>
  <borders count="118">
    <border>
      <left/>
      <right/>
      <top/>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bottom/>
      <diagonal/>
    </border>
    <border>
      <left style="thin">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style="dotted">
        <color theme="0" tint="-0.499984740745262"/>
      </top>
      <bottom style="thin">
        <color theme="0" tint="-0.499984740745262"/>
      </bottom>
      <diagonal/>
    </border>
    <border>
      <left style="dotted">
        <color theme="0" tint="-0.499984740745262"/>
      </left>
      <right style="dotted">
        <color theme="0" tint="-0.499984740745262"/>
      </right>
      <top/>
      <bottom style="dotted">
        <color theme="0" tint="-0.499984740745262"/>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style="dotted">
        <color theme="0" tint="-0.499984740745262"/>
      </left>
      <right style="thin">
        <color theme="0" tint="-0.499984740745262"/>
      </right>
      <top/>
      <bottom style="dotted">
        <color theme="0" tint="-0.499984740745262"/>
      </bottom>
      <diagonal/>
    </border>
    <border>
      <left style="thin">
        <color theme="0" tint="-0.499984740745262"/>
      </left>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style="thin">
        <color theme="0" tint="-0.499984740745262"/>
      </right>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style="dotted">
        <color theme="0" tint="-0.499984740745262"/>
      </left>
      <right style="dotted">
        <color theme="0" tint="-0.499984740745262"/>
      </right>
      <top style="thin">
        <color rgb="FFD3D3D3"/>
      </top>
      <bottom style="thin">
        <color theme="1" tint="0.499984740745262"/>
      </bottom>
      <diagonal/>
    </border>
    <border>
      <left/>
      <right style="thin">
        <color theme="1" tint="0.499984740745262"/>
      </right>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right style="thin">
        <color theme="1" tint="0.499984740745262"/>
      </right>
      <top style="dotted">
        <color theme="0" tint="-0.499984740745262"/>
      </top>
      <bottom/>
      <diagonal/>
    </border>
    <border>
      <left/>
      <right style="thin">
        <color theme="1" tint="0.499984740745262"/>
      </right>
      <top style="thin">
        <color rgb="FFD3D3D3"/>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rgb="FFD3D3D3"/>
      </top>
      <bottom style="thin">
        <color theme="1" tint="0.499984740745262"/>
      </bottom>
      <diagonal/>
    </border>
    <border>
      <left/>
      <right/>
      <top style="thin">
        <color theme="0" tint="-0.499984740745262"/>
      </top>
      <bottom/>
      <diagonal/>
    </border>
    <border>
      <left style="dotted">
        <color theme="0" tint="-0.499984740745262"/>
      </left>
      <right style="dotted">
        <color theme="0" tint="-0.499984740745262"/>
      </right>
      <top style="dotted">
        <color theme="0" tint="-0.499984740745262"/>
      </top>
      <bottom style="thin">
        <color theme="1" tint="0.499984740745262"/>
      </bottom>
      <diagonal/>
    </border>
    <border>
      <left/>
      <right style="thin">
        <color theme="0" tint="-0.499984740745262"/>
      </right>
      <top style="dotted">
        <color theme="0" tint="-0.499984740745262"/>
      </top>
      <bottom style="thin">
        <color theme="1" tint="0.499984740745262"/>
      </bottom>
      <diagonal/>
    </border>
    <border>
      <left style="thin">
        <color theme="0" tint="-0.499984740745262"/>
      </left>
      <right/>
      <top style="dotted">
        <color theme="0" tint="-0.499984740745262"/>
      </top>
      <bottom style="thin">
        <color theme="1" tint="0.499984740745262"/>
      </bottom>
      <diagonal/>
    </border>
    <border>
      <left/>
      <right style="dotted">
        <color theme="0" tint="-0.499984740745262"/>
      </right>
      <top/>
      <bottom style="dotted">
        <color theme="0" tint="-0.499984740745262"/>
      </bottom>
      <diagonal/>
    </border>
    <border>
      <left/>
      <right style="thin">
        <color theme="1" tint="0.499984740745262"/>
      </right>
      <top/>
      <bottom/>
      <diagonal/>
    </border>
    <border>
      <left style="dotted">
        <color theme="0" tint="-0.499984740745262"/>
      </left>
      <right style="dotted">
        <color theme="0" tint="-0.499984740745262"/>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0" tint="-0.499984740745262"/>
      </top>
      <bottom style="dotted">
        <color theme="1" tint="0.499984740745262"/>
      </bottom>
      <diagonal/>
    </border>
    <border>
      <left/>
      <right style="dotted">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1" tint="0.499984740745262"/>
      </top>
      <bottom style="thin">
        <color theme="1" tint="0.499984740745262"/>
      </bottom>
      <diagonal/>
    </border>
    <border>
      <left style="thin">
        <color theme="0" tint="-0.499984740745262"/>
      </left>
      <right style="dotted">
        <color theme="1" tint="0.499984740745262"/>
      </right>
      <top style="dotted">
        <color theme="0" tint="-0.499984740745262"/>
      </top>
      <bottom style="thin">
        <color theme="0" tint="-0.499984740745262"/>
      </bottom>
      <diagonal/>
    </border>
    <border>
      <left style="dotted">
        <color theme="0" tint="-0.499984740745262"/>
      </left>
      <right style="thin">
        <color theme="1" tint="0.499984740745262"/>
      </right>
      <top style="dotted">
        <color theme="0"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style="dotted">
        <color theme="2"/>
      </right>
      <top style="dotted">
        <color indexed="64"/>
      </top>
      <bottom style="hair">
        <color indexed="64"/>
      </bottom>
      <diagonal/>
    </border>
    <border>
      <left/>
      <right style="dotted">
        <color theme="2"/>
      </right>
      <top style="dotted">
        <color indexed="64"/>
      </top>
      <bottom style="thin">
        <color indexed="64"/>
      </bottom>
      <diagonal/>
    </border>
    <border>
      <left/>
      <right style="dashed">
        <color indexed="64"/>
      </right>
      <top style="dotted">
        <color indexed="64"/>
      </top>
      <bottom style="hair">
        <color indexed="64"/>
      </bottom>
      <diagonal/>
    </border>
    <border>
      <left/>
      <right style="dashed">
        <color indexed="64"/>
      </right>
      <top style="hair">
        <color indexed="64"/>
      </top>
      <bottom style="thin">
        <color indexed="64"/>
      </bottom>
      <diagonal/>
    </border>
    <border>
      <left/>
      <right style="dashed">
        <color indexed="64"/>
      </right>
      <top style="dotted">
        <color indexed="64"/>
      </top>
      <bottom style="thin">
        <color indexed="64"/>
      </bottom>
      <diagonal/>
    </border>
    <border>
      <left style="thin">
        <color theme="1"/>
      </left>
      <right style="thin">
        <color theme="1"/>
      </right>
      <top style="thin">
        <color theme="1"/>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s>
  <cellStyleXfs count="14">
    <xf numFmtId="0" fontId="0" fillId="0" borderId="0"/>
    <xf numFmtId="0" fontId="4" fillId="2" borderId="1" applyNumberFormat="0" applyFont="0" applyBorder="0" applyAlignment="0" applyProtection="0"/>
    <xf numFmtId="0" fontId="5" fillId="0" borderId="1" applyNumberFormat="0" applyFill="0" applyBorder="0" applyAlignment="0" applyProtection="0"/>
    <xf numFmtId="0" fontId="8" fillId="3" borderId="0" applyBorder="0"/>
    <xf numFmtId="0" fontId="6" fillId="3" borderId="0"/>
    <xf numFmtId="0" fontId="4" fillId="0" borderId="1"/>
    <xf numFmtId="0" fontId="4" fillId="0" borderId="2" applyAlignment="0"/>
    <xf numFmtId="0" fontId="3" fillId="0" borderId="3" applyNumberFormat="0" applyFill="0" applyBorder="0" applyAlignment="0" applyProtection="0"/>
    <xf numFmtId="0" fontId="7" fillId="0" borderId="1" applyNumberFormat="0" applyFill="0" applyBorder="0" applyAlignment="0" applyProtection="0"/>
    <xf numFmtId="0" fontId="8" fillId="3" borderId="4" applyNumberFormat="0" applyAlignment="0" applyProtection="0">
      <protection locked="0"/>
    </xf>
    <xf numFmtId="0" fontId="9" fillId="3" borderId="0">
      <alignment vertical="top"/>
    </xf>
    <xf numFmtId="0" fontId="7" fillId="0" borderId="0"/>
    <xf numFmtId="164" fontId="4" fillId="0" borderId="0" applyFont="0" applyFill="0" applyBorder="0" applyAlignment="0" applyProtection="0"/>
    <xf numFmtId="9" fontId="4" fillId="0" borderId="0" applyFont="0" applyFill="0" applyBorder="0" applyAlignment="0" applyProtection="0"/>
  </cellStyleXfs>
  <cellXfs count="443">
    <xf numFmtId="0" fontId="0" fillId="0" borderId="0" xfId="0"/>
    <xf numFmtId="165" fontId="11" fillId="4" borderId="0" xfId="9" applyNumberFormat="1" applyFont="1" applyFill="1" applyBorder="1" applyProtection="1"/>
    <xf numFmtId="165" fontId="10" fillId="4" borderId="0" xfId="9" applyNumberFormat="1" applyFont="1" applyFill="1" applyBorder="1" applyProtection="1"/>
    <xf numFmtId="165" fontId="10" fillId="6" borderId="0" xfId="9" applyNumberFormat="1" applyFont="1" applyFill="1" applyBorder="1" applyProtection="1"/>
    <xf numFmtId="165" fontId="14" fillId="6" borderId="0" xfId="9" applyNumberFormat="1" applyFont="1" applyFill="1" applyBorder="1" applyProtection="1"/>
    <xf numFmtId="0" fontId="16" fillId="6" borderId="10" xfId="0" applyFont="1" applyFill="1" applyBorder="1"/>
    <xf numFmtId="166" fontId="13" fillId="5" borderId="13" xfId="12" applyNumberFormat="1" applyFont="1" applyFill="1" applyBorder="1" applyAlignment="1" applyProtection="1">
      <alignment horizontal="right"/>
      <protection locked="0"/>
    </xf>
    <xf numFmtId="0" fontId="16" fillId="6" borderId="7" xfId="0" applyFont="1" applyFill="1" applyBorder="1"/>
    <xf numFmtId="0" fontId="15" fillId="4" borderId="6" xfId="0" applyFont="1" applyFill="1" applyBorder="1" applyAlignment="1">
      <alignment horizontal="left" indent="1"/>
    </xf>
    <xf numFmtId="0" fontId="20" fillId="4" borderId="5" xfId="0" applyFont="1" applyFill="1" applyBorder="1" applyAlignment="1">
      <alignment horizontal="left" indent="1"/>
    </xf>
    <xf numFmtId="0" fontId="15" fillId="4" borderId="17" xfId="0" applyFont="1" applyFill="1" applyBorder="1" applyAlignment="1">
      <alignment horizontal="left" indent="1"/>
    </xf>
    <xf numFmtId="0" fontId="20" fillId="4" borderId="18" xfId="0" applyFont="1" applyFill="1" applyBorder="1" applyAlignment="1">
      <alignment horizontal="left" indent="1"/>
    </xf>
    <xf numFmtId="0" fontId="15" fillId="4" borderId="19" xfId="0" applyFont="1" applyFill="1" applyBorder="1" applyAlignment="1">
      <alignment horizontal="left" indent="1"/>
    </xf>
    <xf numFmtId="0" fontId="19" fillId="4" borderId="22" xfId="0" applyFont="1" applyFill="1" applyBorder="1" applyAlignment="1">
      <alignment horizontal="right" indent="1"/>
    </xf>
    <xf numFmtId="0" fontId="21" fillId="4" borderId="23" xfId="2" applyFont="1" applyFill="1" applyBorder="1" applyAlignment="1" applyProtection="1">
      <alignment horizontal="left" indent="1"/>
    </xf>
    <xf numFmtId="0" fontId="0" fillId="10" borderId="0" xfId="0" applyFill="1"/>
    <xf numFmtId="166" fontId="14" fillId="9" borderId="12" xfId="0" applyNumberFormat="1" applyFont="1" applyFill="1" applyBorder="1" applyAlignment="1">
      <alignment horizontal="right"/>
    </xf>
    <xf numFmtId="0" fontId="13" fillId="6" borderId="0" xfId="0" applyFont="1" applyFill="1" applyAlignment="1">
      <alignment horizontal="right" indent="1"/>
    </xf>
    <xf numFmtId="0" fontId="16" fillId="6" borderId="0" xfId="0" applyFont="1" applyFill="1"/>
    <xf numFmtId="166" fontId="13" fillId="8" borderId="11" xfId="12" applyNumberFormat="1" applyFont="1" applyFill="1" applyBorder="1" applyAlignment="1" applyProtection="1">
      <alignment horizontal="right"/>
      <protection locked="0"/>
    </xf>
    <xf numFmtId="166" fontId="23" fillId="9" borderId="9" xfId="0" applyNumberFormat="1" applyFont="1" applyFill="1" applyBorder="1" applyAlignment="1">
      <alignment horizontal="right"/>
    </xf>
    <xf numFmtId="0" fontId="25" fillId="4" borderId="6" xfId="0" applyFont="1" applyFill="1" applyBorder="1" applyAlignment="1">
      <alignment horizontal="left" indent="1"/>
    </xf>
    <xf numFmtId="0" fontId="0" fillId="4" borderId="0" xfId="0" applyFill="1"/>
    <xf numFmtId="0" fontId="23" fillId="4" borderId="5" xfId="0" applyFont="1" applyFill="1" applyBorder="1" applyAlignment="1">
      <alignment horizontal="left" indent="1"/>
    </xf>
    <xf numFmtId="0" fontId="23" fillId="4" borderId="16" xfId="0" applyFont="1" applyFill="1" applyBorder="1" applyAlignment="1">
      <alignment horizontal="left" indent="1"/>
    </xf>
    <xf numFmtId="0" fontId="20" fillId="6" borderId="0" xfId="0" applyFont="1" applyFill="1" applyAlignment="1">
      <alignment horizontal="left" indent="1"/>
    </xf>
    <xf numFmtId="0" fontId="20" fillId="6" borderId="8" xfId="0" applyFont="1" applyFill="1" applyBorder="1" applyAlignment="1">
      <alignment horizontal="left" indent="1"/>
    </xf>
    <xf numFmtId="0" fontId="20" fillId="4" borderId="8" xfId="0" applyFont="1" applyFill="1" applyBorder="1" applyAlignment="1">
      <alignment horizontal="left" indent="1"/>
    </xf>
    <xf numFmtId="0" fontId="20" fillId="4" borderId="21" xfId="0" applyFont="1" applyFill="1" applyBorder="1" applyAlignment="1">
      <alignment horizontal="left" indent="1"/>
    </xf>
    <xf numFmtId="0" fontId="23" fillId="7" borderId="25" xfId="0" applyFont="1" applyFill="1" applyBorder="1" applyAlignment="1">
      <alignment horizontal="left" indent="1"/>
    </xf>
    <xf numFmtId="0" fontId="23" fillId="7" borderId="26" xfId="0" applyFont="1" applyFill="1" applyBorder="1" applyAlignment="1">
      <alignment horizontal="left" indent="1"/>
    </xf>
    <xf numFmtId="0" fontId="23" fillId="7" borderId="27" xfId="0" applyFont="1" applyFill="1" applyBorder="1" applyAlignment="1">
      <alignment horizontal="left" indent="1"/>
    </xf>
    <xf numFmtId="0" fontId="15" fillId="7" borderId="29" xfId="0" applyFont="1" applyFill="1" applyBorder="1" applyAlignment="1">
      <alignment horizontal="left" indent="1"/>
    </xf>
    <xf numFmtId="0" fontId="15" fillId="7" borderId="30" xfId="0" applyFont="1" applyFill="1" applyBorder="1" applyAlignment="1">
      <alignment horizontal="left" indent="1"/>
    </xf>
    <xf numFmtId="0" fontId="15" fillId="7" borderId="31" xfId="0" applyFont="1" applyFill="1" applyBorder="1" applyAlignment="1">
      <alignment horizontal="left" wrapText="1" indent="1"/>
    </xf>
    <xf numFmtId="0" fontId="15" fillId="7" borderId="32" xfId="0" applyFont="1" applyFill="1" applyBorder="1" applyAlignment="1">
      <alignment horizontal="left" indent="1"/>
    </xf>
    <xf numFmtId="165" fontId="10" fillId="6" borderId="33" xfId="9" applyNumberFormat="1" applyFont="1" applyFill="1" applyBorder="1" applyProtection="1"/>
    <xf numFmtId="0" fontId="20" fillId="11" borderId="34" xfId="0" applyFont="1" applyFill="1" applyBorder="1" applyAlignment="1">
      <alignment horizontal="left" indent="1"/>
    </xf>
    <xf numFmtId="0" fontId="12" fillId="11" borderId="35" xfId="0" applyFont="1" applyFill="1" applyBorder="1"/>
    <xf numFmtId="0" fontId="13" fillId="11" borderId="35" xfId="0" applyFont="1" applyFill="1" applyBorder="1"/>
    <xf numFmtId="0" fontId="13" fillId="11" borderId="36" xfId="0" applyFont="1" applyFill="1" applyBorder="1"/>
    <xf numFmtId="0" fontId="23" fillId="7" borderId="37" xfId="0" applyFont="1" applyFill="1" applyBorder="1" applyAlignment="1">
      <alignment horizontal="left" indent="1"/>
    </xf>
    <xf numFmtId="0" fontId="23" fillId="7" borderId="18" xfId="0" applyFont="1" applyFill="1" applyBorder="1" applyAlignment="1">
      <alignment horizontal="left" indent="1"/>
    </xf>
    <xf numFmtId="0" fontId="20" fillId="6" borderId="38" xfId="0" applyFont="1" applyFill="1" applyBorder="1" applyAlignment="1">
      <alignment horizontal="left" indent="1"/>
    </xf>
    <xf numFmtId="0" fontId="16" fillId="6" borderId="38" xfId="0" applyFont="1" applyFill="1" applyBorder="1"/>
    <xf numFmtId="0" fontId="25" fillId="4" borderId="19" xfId="0" applyFont="1" applyFill="1" applyBorder="1" applyAlignment="1">
      <alignment horizontal="left" indent="1"/>
    </xf>
    <xf numFmtId="0" fontId="23" fillId="4" borderId="18" xfId="0" applyFont="1" applyFill="1" applyBorder="1" applyAlignment="1">
      <alignment horizontal="left" indent="1"/>
    </xf>
    <xf numFmtId="0" fontId="13" fillId="11" borderId="33" xfId="0" applyFont="1" applyFill="1" applyBorder="1"/>
    <xf numFmtId="0" fontId="20" fillId="11" borderId="33" xfId="0" applyFont="1" applyFill="1" applyBorder="1" applyAlignment="1">
      <alignment horizontal="left" indent="1"/>
    </xf>
    <xf numFmtId="0" fontId="18" fillId="4" borderId="40" xfId="2" applyFont="1" applyFill="1" applyBorder="1" applyAlignment="1" applyProtection="1">
      <alignment horizontal="left" indent="1"/>
    </xf>
    <xf numFmtId="166" fontId="20" fillId="9" borderId="10" xfId="0" applyNumberFormat="1" applyFont="1" applyFill="1" applyBorder="1" applyAlignment="1">
      <alignment horizontal="right"/>
    </xf>
    <xf numFmtId="0" fontId="21" fillId="4" borderId="7" xfId="2" applyFont="1" applyFill="1" applyBorder="1" applyAlignment="1" applyProtection="1">
      <alignment horizontal="left" indent="1"/>
    </xf>
    <xf numFmtId="0" fontId="20" fillId="6" borderId="34" xfId="0" applyFont="1" applyFill="1" applyBorder="1" applyAlignment="1">
      <alignment horizontal="left" indent="1"/>
    </xf>
    <xf numFmtId="0" fontId="16" fillId="6" borderId="35" xfId="0" applyFont="1" applyFill="1" applyBorder="1"/>
    <xf numFmtId="0" fontId="16" fillId="6" borderId="36" xfId="0" applyFont="1" applyFill="1" applyBorder="1"/>
    <xf numFmtId="0" fontId="20" fillId="4" borderId="41" xfId="0" applyFont="1" applyFill="1" applyBorder="1" applyAlignment="1">
      <alignment horizontal="left" indent="1"/>
    </xf>
    <xf numFmtId="166" fontId="20" fillId="9" borderId="39" xfId="0" applyNumberFormat="1" applyFont="1" applyFill="1" applyBorder="1" applyAlignment="1">
      <alignment horizontal="right"/>
    </xf>
    <xf numFmtId="0" fontId="19" fillId="4" borderId="42" xfId="0" applyFont="1" applyFill="1" applyBorder="1" applyAlignment="1">
      <alignment horizontal="right" indent="1"/>
    </xf>
    <xf numFmtId="166" fontId="14" fillId="9" borderId="13" xfId="0" applyNumberFormat="1" applyFont="1" applyFill="1" applyBorder="1" applyAlignment="1">
      <alignment horizontal="right"/>
    </xf>
    <xf numFmtId="0" fontId="21" fillId="4" borderId="19" xfId="2" applyFont="1" applyFill="1" applyBorder="1" applyAlignment="1" applyProtection="1">
      <alignment horizontal="left" indent="1"/>
    </xf>
    <xf numFmtId="0" fontId="22" fillId="7" borderId="29" xfId="0" applyFont="1" applyFill="1" applyBorder="1"/>
    <xf numFmtId="0" fontId="16" fillId="6" borderId="43" xfId="0" applyFont="1" applyFill="1" applyBorder="1"/>
    <xf numFmtId="0" fontId="18" fillId="4" borderId="30" xfId="2" applyFont="1" applyFill="1" applyBorder="1" applyAlignment="1" applyProtection="1">
      <alignment horizontal="left" indent="1"/>
    </xf>
    <xf numFmtId="0" fontId="18" fillId="4" borderId="45" xfId="2" applyFont="1" applyFill="1" applyBorder="1" applyAlignment="1" applyProtection="1">
      <alignment horizontal="left" indent="1"/>
    </xf>
    <xf numFmtId="0" fontId="23" fillId="4" borderId="49" xfId="0" applyFont="1" applyFill="1" applyBorder="1" applyAlignment="1">
      <alignment horizontal="left" indent="1"/>
    </xf>
    <xf numFmtId="0" fontId="20" fillId="6" borderId="33" xfId="0" applyFont="1" applyFill="1" applyBorder="1" applyAlignment="1">
      <alignment horizontal="left" indent="1"/>
    </xf>
    <xf numFmtId="0" fontId="23" fillId="4" borderId="41" xfId="0" applyFont="1" applyFill="1" applyBorder="1" applyAlignment="1">
      <alignment horizontal="left" indent="1"/>
    </xf>
    <xf numFmtId="0" fontId="16" fillId="6" borderId="33" xfId="0" applyFont="1" applyFill="1" applyBorder="1"/>
    <xf numFmtId="166" fontId="23" fillId="9" borderId="39" xfId="0" applyNumberFormat="1" applyFont="1" applyFill="1" applyBorder="1" applyAlignment="1">
      <alignment horizontal="right"/>
    </xf>
    <xf numFmtId="0" fontId="18" fillId="4" borderId="50" xfId="2" applyFont="1" applyFill="1" applyBorder="1" applyAlignment="1" applyProtection="1">
      <alignment horizontal="left" indent="1"/>
    </xf>
    <xf numFmtId="0" fontId="23" fillId="4" borderId="46" xfId="0" applyFont="1" applyFill="1" applyBorder="1" applyAlignment="1">
      <alignment horizontal="left" indent="1"/>
    </xf>
    <xf numFmtId="0" fontId="23" fillId="4" borderId="48" xfId="0" applyFont="1" applyFill="1" applyBorder="1" applyAlignment="1">
      <alignment horizontal="left" indent="1"/>
    </xf>
    <xf numFmtId="0" fontId="23" fillId="4" borderId="11" xfId="0" applyFont="1" applyFill="1" applyBorder="1" applyAlignment="1">
      <alignment horizontal="right" indent="1"/>
    </xf>
    <xf numFmtId="0" fontId="20" fillId="7" borderId="13" xfId="0" applyFont="1" applyFill="1" applyBorder="1" applyAlignment="1">
      <alignment horizontal="right" indent="1"/>
    </xf>
    <xf numFmtId="0" fontId="23" fillId="7" borderId="9" xfId="0" applyFont="1" applyFill="1" applyBorder="1" applyAlignment="1">
      <alignment horizontal="right" indent="1"/>
    </xf>
    <xf numFmtId="0" fontId="23" fillId="7" borderId="11" xfId="0" applyFont="1" applyFill="1" applyBorder="1" applyAlignment="1">
      <alignment horizontal="right" indent="1"/>
    </xf>
    <xf numFmtId="0" fontId="23" fillId="7" borderId="28" xfId="0" applyFont="1" applyFill="1" applyBorder="1" applyAlignment="1">
      <alignment horizontal="right" indent="1"/>
    </xf>
    <xf numFmtId="0" fontId="23" fillId="6" borderId="0" xfId="0" applyFont="1" applyFill="1" applyAlignment="1">
      <alignment horizontal="right" indent="1"/>
    </xf>
    <xf numFmtId="0" fontId="20" fillId="11" borderId="35" xfId="0" applyFont="1" applyFill="1" applyBorder="1"/>
    <xf numFmtId="0" fontId="20" fillId="7" borderId="13" xfId="0" applyFont="1" applyFill="1" applyBorder="1"/>
    <xf numFmtId="0" fontId="23" fillId="6" borderId="10" xfId="0" applyFont="1" applyFill="1" applyBorder="1" applyAlignment="1">
      <alignment horizontal="right" indent="1"/>
    </xf>
    <xf numFmtId="0" fontId="20" fillId="4" borderId="9" xfId="0" applyFont="1" applyFill="1" applyBorder="1" applyAlignment="1">
      <alignment horizontal="right" indent="1"/>
    </xf>
    <xf numFmtId="0" fontId="20" fillId="4" borderId="39" xfId="0" applyFont="1" applyFill="1" applyBorder="1" applyAlignment="1">
      <alignment horizontal="right" indent="1"/>
    </xf>
    <xf numFmtId="0" fontId="23" fillId="6" borderId="33" xfId="0" applyFont="1" applyFill="1" applyBorder="1" applyAlignment="1">
      <alignment horizontal="right" indent="1"/>
    </xf>
    <xf numFmtId="0" fontId="20" fillId="11" borderId="33" xfId="0" applyFont="1" applyFill="1" applyBorder="1"/>
    <xf numFmtId="0" fontId="23" fillId="4" borderId="13" xfId="0" applyFont="1" applyFill="1" applyBorder="1" applyAlignment="1">
      <alignment horizontal="right" indent="1"/>
    </xf>
    <xf numFmtId="0" fontId="23" fillId="4" borderId="9" xfId="0" applyFont="1" applyFill="1" applyBorder="1" applyAlignment="1">
      <alignment horizontal="right" indent="1"/>
    </xf>
    <xf numFmtId="0" fontId="23" fillId="4" borderId="14" xfId="0" applyFont="1" applyFill="1" applyBorder="1" applyAlignment="1">
      <alignment horizontal="right" indent="1"/>
    </xf>
    <xf numFmtId="0" fontId="14" fillId="4" borderId="22" xfId="0" applyFont="1" applyFill="1" applyBorder="1" applyAlignment="1">
      <alignment horizontal="right" indent="1"/>
    </xf>
    <xf numFmtId="0" fontId="23" fillId="6" borderId="38" xfId="0" applyFont="1" applyFill="1" applyBorder="1" applyAlignment="1">
      <alignment horizontal="right" indent="1"/>
    </xf>
    <xf numFmtId="0" fontId="23" fillId="4" borderId="47" xfId="0" applyFont="1" applyFill="1" applyBorder="1" applyAlignment="1">
      <alignment horizontal="right" indent="1"/>
    </xf>
    <xf numFmtId="0" fontId="14" fillId="4" borderId="15" xfId="0" applyFont="1" applyFill="1" applyBorder="1" applyAlignment="1">
      <alignment horizontal="right" indent="1"/>
    </xf>
    <xf numFmtId="0" fontId="23" fillId="6" borderId="35" xfId="0" applyFont="1" applyFill="1" applyBorder="1" applyAlignment="1">
      <alignment horizontal="right" indent="1"/>
    </xf>
    <xf numFmtId="0" fontId="23" fillId="4" borderId="10" xfId="0" applyFont="1" applyFill="1" applyBorder="1" applyAlignment="1">
      <alignment horizontal="right" indent="1"/>
    </xf>
    <xf numFmtId="165" fontId="10" fillId="6" borderId="51" xfId="9" applyNumberFormat="1" applyFont="1" applyFill="1" applyBorder="1" applyProtection="1"/>
    <xf numFmtId="165" fontId="10" fillId="6" borderId="52" xfId="9" applyNumberFormat="1" applyFont="1" applyFill="1" applyBorder="1" applyProtection="1"/>
    <xf numFmtId="165" fontId="10" fillId="6" borderId="53" xfId="9" applyNumberFormat="1" applyFont="1" applyFill="1" applyBorder="1" applyProtection="1"/>
    <xf numFmtId="165" fontId="10" fillId="6" borderId="54" xfId="9" applyNumberFormat="1" applyFont="1" applyFill="1" applyBorder="1" applyProtection="1"/>
    <xf numFmtId="165" fontId="10" fillId="6" borderId="55" xfId="9" applyNumberFormat="1" applyFont="1" applyFill="1" applyBorder="1" applyProtection="1"/>
    <xf numFmtId="0" fontId="0" fillId="6" borderId="54" xfId="0" applyFill="1" applyBorder="1"/>
    <xf numFmtId="0" fontId="0" fillId="6" borderId="56" xfId="0" applyFill="1" applyBorder="1"/>
    <xf numFmtId="0" fontId="13" fillId="6" borderId="55" xfId="0" applyFont="1" applyFill="1" applyBorder="1"/>
    <xf numFmtId="0" fontId="8" fillId="6" borderId="54" xfId="0" applyFont="1" applyFill="1" applyBorder="1"/>
    <xf numFmtId="0" fontId="15" fillId="6" borderId="55" xfId="0" applyFont="1" applyFill="1" applyBorder="1" applyAlignment="1">
      <alignment horizontal="left" indent="1"/>
    </xf>
    <xf numFmtId="0" fontId="16" fillId="6" borderId="55" xfId="0" applyFont="1" applyFill="1" applyBorder="1"/>
    <xf numFmtId="0" fontId="18" fillId="6" borderId="55" xfId="2" applyFont="1" applyFill="1" applyBorder="1" applyAlignment="1" applyProtection="1">
      <alignment horizontal="left" indent="1"/>
    </xf>
    <xf numFmtId="0" fontId="15" fillId="6" borderId="55" xfId="0" applyFont="1" applyFill="1" applyBorder="1" applyAlignment="1">
      <alignment horizontal="left" vertical="center" wrapText="1" indent="1"/>
    </xf>
    <xf numFmtId="0" fontId="13" fillId="6" borderId="55" xfId="0" applyFont="1" applyFill="1" applyBorder="1" applyAlignment="1">
      <alignment horizontal="left" vertical="center" wrapText="1" indent="1"/>
    </xf>
    <xf numFmtId="0" fontId="13" fillId="6" borderId="55" xfId="0" applyFont="1" applyFill="1" applyBorder="1" applyAlignment="1">
      <alignment horizontal="left" indent="1"/>
    </xf>
    <xf numFmtId="165" fontId="19" fillId="6" borderId="55" xfId="9" applyNumberFormat="1" applyFont="1" applyFill="1" applyBorder="1" applyProtection="1"/>
    <xf numFmtId="0" fontId="0" fillId="6" borderId="57" xfId="0" applyFill="1" applyBorder="1"/>
    <xf numFmtId="0" fontId="13" fillId="6" borderId="58" xfId="0" applyFont="1" applyFill="1" applyBorder="1"/>
    <xf numFmtId="0" fontId="13" fillId="6" borderId="59" xfId="0" applyFont="1" applyFill="1" applyBorder="1"/>
    <xf numFmtId="166" fontId="20" fillId="9" borderId="12" xfId="0" applyNumberFormat="1" applyFont="1" applyFill="1" applyBorder="1" applyAlignment="1">
      <alignment horizontal="left"/>
    </xf>
    <xf numFmtId="166" fontId="13" fillId="12" borderId="13" xfId="12" applyNumberFormat="1" applyFont="1" applyFill="1" applyBorder="1" applyAlignment="1" applyProtection="1">
      <alignment horizontal="right"/>
      <protection locked="0"/>
    </xf>
    <xf numFmtId="166" fontId="24" fillId="9" borderId="44" xfId="0" applyNumberFormat="1" applyFont="1" applyFill="1" applyBorder="1" applyAlignment="1">
      <alignment horizontal="right"/>
    </xf>
    <xf numFmtId="166" fontId="13" fillId="9" borderId="13" xfId="12" applyNumberFormat="1" applyFont="1" applyFill="1" applyBorder="1" applyAlignment="1" applyProtection="1">
      <alignment horizontal="right"/>
      <protection locked="0"/>
    </xf>
    <xf numFmtId="0" fontId="15" fillId="4" borderId="7" xfId="0" applyFont="1" applyFill="1" applyBorder="1" applyAlignment="1">
      <alignment horizontal="left" indent="1"/>
    </xf>
    <xf numFmtId="0" fontId="23" fillId="4" borderId="15" xfId="0" applyFont="1" applyFill="1" applyBorder="1" applyAlignment="1">
      <alignment horizontal="right" indent="1"/>
    </xf>
    <xf numFmtId="1" fontId="0" fillId="0" borderId="0" xfId="0" applyNumberFormat="1"/>
    <xf numFmtId="166" fontId="13" fillId="5" borderId="9" xfId="12" applyNumberFormat="1" applyFont="1" applyFill="1" applyBorder="1" applyAlignment="1" applyProtection="1">
      <protection locked="0"/>
    </xf>
    <xf numFmtId="0" fontId="13" fillId="5" borderId="9" xfId="0" applyFont="1" applyFill="1" applyBorder="1" applyAlignment="1">
      <alignment horizontal="right" indent="1"/>
    </xf>
    <xf numFmtId="0" fontId="13" fillId="5" borderId="13" xfId="0" applyFont="1" applyFill="1" applyBorder="1" applyAlignment="1">
      <alignment horizontal="center"/>
    </xf>
    <xf numFmtId="0" fontId="13" fillId="5" borderId="13" xfId="0" applyFont="1" applyFill="1" applyBorder="1" applyAlignment="1">
      <alignment horizontal="right" indent="1"/>
    </xf>
    <xf numFmtId="0" fontId="13" fillId="5" borderId="28" xfId="0" applyFont="1" applyFill="1" applyBorder="1" applyAlignment="1">
      <alignment horizontal="center"/>
    </xf>
    <xf numFmtId="165" fontId="13" fillId="5" borderId="13" xfId="0" applyNumberFormat="1" applyFont="1" applyFill="1" applyBorder="1" applyAlignment="1">
      <alignment horizontal="right"/>
    </xf>
    <xf numFmtId="2" fontId="13" fillId="5" borderId="9" xfId="0" applyNumberFormat="1" applyFont="1" applyFill="1" applyBorder="1" applyAlignment="1">
      <alignment horizontal="right" indent="1"/>
    </xf>
    <xf numFmtId="166" fontId="13" fillId="13" borderId="9" xfId="12" applyNumberFormat="1" applyFont="1" applyFill="1" applyBorder="1" applyAlignment="1" applyProtection="1">
      <alignment horizontal="right"/>
      <protection locked="0"/>
    </xf>
    <xf numFmtId="167" fontId="13" fillId="13" borderId="13" xfId="12" applyNumberFormat="1" applyFont="1" applyFill="1" applyBorder="1" applyAlignment="1" applyProtection="1">
      <alignment horizontal="right"/>
      <protection locked="0"/>
    </xf>
    <xf numFmtId="166" fontId="13" fillId="13" borderId="13" xfId="12" applyNumberFormat="1" applyFont="1" applyFill="1" applyBorder="1" applyAlignment="1" applyProtection="1">
      <alignment horizontal="right"/>
      <protection locked="0"/>
    </xf>
    <xf numFmtId="165" fontId="13" fillId="13" borderId="13" xfId="0" applyNumberFormat="1" applyFont="1" applyFill="1" applyBorder="1" applyAlignment="1">
      <alignment horizontal="center"/>
    </xf>
    <xf numFmtId="165" fontId="26" fillId="6" borderId="71" xfId="9" applyNumberFormat="1" applyFont="1" applyFill="1" applyBorder="1" applyAlignment="1" applyProtection="1">
      <alignment vertical="top" wrapText="1"/>
    </xf>
    <xf numFmtId="165" fontId="26" fillId="6" borderId="70" xfId="9" applyNumberFormat="1" applyFont="1" applyFill="1" applyBorder="1" applyAlignment="1" applyProtection="1">
      <alignment vertical="top" wrapText="1"/>
    </xf>
    <xf numFmtId="0" fontId="0" fillId="0" borderId="0" xfId="0" applyAlignment="1">
      <alignment vertical="center"/>
    </xf>
    <xf numFmtId="165" fontId="26" fillId="6" borderId="70" xfId="9" applyNumberFormat="1" applyFont="1" applyFill="1" applyBorder="1" applyAlignment="1" applyProtection="1">
      <alignment vertical="top"/>
    </xf>
    <xf numFmtId="165" fontId="31" fillId="6" borderId="71" xfId="9" applyNumberFormat="1" applyFont="1" applyFill="1" applyBorder="1" applyAlignment="1" applyProtection="1">
      <alignment horizontal="center" vertical="center" wrapText="1"/>
    </xf>
    <xf numFmtId="165" fontId="26" fillId="6" borderId="70" xfId="9" applyNumberFormat="1" applyFont="1" applyFill="1" applyBorder="1" applyAlignment="1" applyProtection="1">
      <alignment horizontal="left"/>
    </xf>
    <xf numFmtId="0" fontId="23" fillId="4" borderId="9" xfId="0" applyFont="1" applyFill="1" applyBorder="1" applyAlignment="1">
      <alignment horizontal="right"/>
    </xf>
    <xf numFmtId="165" fontId="26" fillId="6" borderId="64" xfId="9" applyNumberFormat="1" applyFont="1" applyFill="1" applyBorder="1" applyAlignment="1" applyProtection="1">
      <alignment vertical="top" wrapText="1"/>
    </xf>
    <xf numFmtId="165" fontId="26" fillId="6" borderId="66" xfId="9" applyNumberFormat="1" applyFont="1" applyFill="1" applyBorder="1" applyAlignment="1" applyProtection="1">
      <alignment vertical="top" wrapText="1"/>
    </xf>
    <xf numFmtId="165" fontId="26" fillId="6" borderId="67" xfId="9" applyNumberFormat="1" applyFont="1" applyFill="1" applyBorder="1" applyAlignment="1" applyProtection="1">
      <alignment vertical="top" wrapText="1"/>
    </xf>
    <xf numFmtId="165" fontId="26" fillId="14" borderId="60" xfId="9" applyNumberFormat="1" applyFont="1" applyFill="1" applyBorder="1" applyAlignment="1" applyProtection="1">
      <alignment horizontal="center" vertical="top" wrapText="1"/>
    </xf>
    <xf numFmtId="165" fontId="26" fillId="14" borderId="61" xfId="9" applyNumberFormat="1" applyFont="1" applyFill="1" applyBorder="1" applyAlignment="1" applyProtection="1">
      <alignment horizontal="center" vertical="top" wrapText="1"/>
    </xf>
    <xf numFmtId="165" fontId="26" fillId="14" borderId="62" xfId="9" applyNumberFormat="1" applyFont="1" applyFill="1" applyBorder="1" applyAlignment="1" applyProtection="1">
      <alignment horizontal="center" vertical="top" wrapText="1"/>
    </xf>
    <xf numFmtId="9" fontId="13" fillId="6" borderId="63" xfId="13" applyFont="1" applyFill="1" applyBorder="1" applyAlignment="1" applyProtection="1">
      <alignment horizontal="center"/>
    </xf>
    <xf numFmtId="9" fontId="13" fillId="6" borderId="0" xfId="13" applyFont="1" applyFill="1" applyBorder="1" applyAlignment="1" applyProtection="1">
      <alignment horizontal="center"/>
    </xf>
    <xf numFmtId="9" fontId="13" fillId="6" borderId="64" xfId="13" applyFont="1" applyFill="1" applyBorder="1" applyAlignment="1" applyProtection="1">
      <alignment horizontal="center"/>
    </xf>
    <xf numFmtId="0" fontId="31" fillId="6" borderId="63" xfId="9" applyNumberFormat="1" applyFont="1" applyFill="1" applyBorder="1" applyAlignment="1" applyProtection="1">
      <alignment horizontal="center" vertical="top" wrapText="1"/>
    </xf>
    <xf numFmtId="0" fontId="31" fillId="6" borderId="0" xfId="9" applyNumberFormat="1" applyFont="1" applyFill="1" applyBorder="1" applyAlignment="1" applyProtection="1">
      <alignment horizontal="center" vertical="top" wrapText="1"/>
    </xf>
    <xf numFmtId="0" fontId="31" fillId="6" borderId="64" xfId="9" applyNumberFormat="1" applyFont="1" applyFill="1" applyBorder="1" applyAlignment="1" applyProtection="1">
      <alignment horizontal="center" vertical="top" wrapText="1"/>
    </xf>
    <xf numFmtId="168" fontId="31" fillId="6" borderId="63" xfId="13" applyNumberFormat="1" applyFont="1" applyFill="1" applyBorder="1" applyAlignment="1" applyProtection="1">
      <alignment horizontal="center" vertical="top" wrapText="1"/>
    </xf>
    <xf numFmtId="168" fontId="31" fillId="6" borderId="0" xfId="13" applyNumberFormat="1" applyFont="1" applyFill="1" applyBorder="1" applyAlignment="1" applyProtection="1">
      <alignment horizontal="center" vertical="top" wrapText="1"/>
    </xf>
    <xf numFmtId="168" fontId="31" fillId="6" borderId="64" xfId="13" applyNumberFormat="1" applyFont="1" applyFill="1" applyBorder="1" applyAlignment="1" applyProtection="1">
      <alignment horizontal="center" vertical="top" wrapText="1"/>
    </xf>
    <xf numFmtId="9" fontId="13" fillId="14" borderId="68" xfId="13" applyFont="1" applyFill="1" applyBorder="1" applyAlignment="1" applyProtection="1">
      <alignment horizontal="center"/>
    </xf>
    <xf numFmtId="9" fontId="13" fillId="14" borderId="69" xfId="13" applyFont="1" applyFill="1" applyBorder="1" applyAlignment="1" applyProtection="1">
      <alignment horizontal="center"/>
    </xf>
    <xf numFmtId="9" fontId="12" fillId="14" borderId="75" xfId="13" applyFont="1" applyFill="1" applyBorder="1" applyAlignment="1" applyProtection="1">
      <alignment horizontal="center"/>
    </xf>
    <xf numFmtId="165" fontId="26" fillId="14" borderId="62" xfId="9" applyNumberFormat="1" applyFont="1" applyFill="1" applyBorder="1" applyAlignment="1" applyProtection="1">
      <alignment vertical="top" wrapText="1"/>
    </xf>
    <xf numFmtId="165" fontId="26" fillId="14" borderId="61" xfId="9" applyNumberFormat="1" applyFont="1" applyFill="1" applyBorder="1" applyAlignment="1" applyProtection="1">
      <alignment vertical="top"/>
    </xf>
    <xf numFmtId="0" fontId="26" fillId="6" borderId="63" xfId="9" applyNumberFormat="1" applyFont="1" applyFill="1" applyBorder="1" applyAlignment="1" applyProtection="1">
      <alignment horizontal="center" vertical="center" wrapText="1"/>
    </xf>
    <xf numFmtId="9" fontId="26" fillId="6" borderId="0" xfId="13" applyFont="1" applyFill="1" applyBorder="1" applyAlignment="1" applyProtection="1">
      <alignment horizontal="center" vertical="center" wrapText="1"/>
    </xf>
    <xf numFmtId="165" fontId="37" fillId="6" borderId="65" xfId="9" applyNumberFormat="1" applyFont="1" applyFill="1" applyBorder="1" applyAlignment="1" applyProtection="1">
      <alignment horizontal="left" vertical="top"/>
    </xf>
    <xf numFmtId="165" fontId="26" fillId="14" borderId="63" xfId="9" applyNumberFormat="1" applyFont="1" applyFill="1" applyBorder="1" applyAlignment="1" applyProtection="1">
      <alignment horizontal="center" vertical="top" wrapText="1"/>
    </xf>
    <xf numFmtId="9" fontId="38" fillId="14" borderId="63" xfId="13" applyFont="1" applyFill="1" applyBorder="1" applyAlignment="1" applyProtection="1">
      <alignment horizontal="center"/>
    </xf>
    <xf numFmtId="9" fontId="38" fillId="14" borderId="68" xfId="13" applyFont="1" applyFill="1" applyBorder="1" applyAlignment="1" applyProtection="1">
      <alignment horizontal="left"/>
    </xf>
    <xf numFmtId="9" fontId="0" fillId="0" borderId="0" xfId="0" applyNumberFormat="1"/>
    <xf numFmtId="0" fontId="13" fillId="13" borderId="81" xfId="0" applyFont="1" applyFill="1" applyBorder="1" applyAlignment="1">
      <alignment horizontal="center"/>
    </xf>
    <xf numFmtId="0" fontId="22" fillId="13" borderId="89" xfId="0" applyFont="1" applyFill="1" applyBorder="1"/>
    <xf numFmtId="0" fontId="22" fillId="13" borderId="81" xfId="0" applyFont="1" applyFill="1" applyBorder="1"/>
    <xf numFmtId="0" fontId="13" fillId="13" borderId="82" xfId="0" applyFont="1" applyFill="1" applyBorder="1" applyAlignment="1">
      <alignment horizontal="center" vertical="center"/>
    </xf>
    <xf numFmtId="0" fontId="13" fillId="13" borderId="0" xfId="0" applyFont="1" applyFill="1" applyAlignment="1">
      <alignment horizontal="center"/>
    </xf>
    <xf numFmtId="0" fontId="22" fillId="13" borderId="0" xfId="0" applyFont="1" applyFill="1"/>
    <xf numFmtId="0" fontId="13" fillId="13" borderId="96" xfId="0" applyFont="1" applyFill="1" applyBorder="1" applyAlignment="1">
      <alignment horizontal="center"/>
    </xf>
    <xf numFmtId="0" fontId="22" fillId="13" borderId="66" xfId="0" applyFont="1" applyFill="1" applyBorder="1"/>
    <xf numFmtId="9" fontId="13" fillId="5" borderId="11" xfId="13" applyFont="1" applyFill="1" applyBorder="1" applyAlignment="1" applyProtection="1">
      <alignment horizontal="right" indent="1"/>
    </xf>
    <xf numFmtId="0" fontId="22" fillId="15" borderId="0" xfId="0" applyFont="1" applyFill="1" applyAlignment="1">
      <alignment horizontal="center" vertical="top" wrapText="1"/>
    </xf>
    <xf numFmtId="0" fontId="13" fillId="0" borderId="0" xfId="0" applyFont="1"/>
    <xf numFmtId="0" fontId="30" fillId="9" borderId="68" xfId="0" applyFont="1" applyFill="1" applyBorder="1"/>
    <xf numFmtId="0" fontId="28" fillId="9" borderId="69" xfId="0" applyFont="1" applyFill="1" applyBorder="1"/>
    <xf numFmtId="0" fontId="13" fillId="9" borderId="69" xfId="0" applyFont="1" applyFill="1" applyBorder="1"/>
    <xf numFmtId="0" fontId="13" fillId="9" borderId="75" xfId="0" applyFont="1" applyFill="1" applyBorder="1"/>
    <xf numFmtId="0" fontId="28" fillId="0" borderId="0" xfId="0" applyFont="1"/>
    <xf numFmtId="0" fontId="13" fillId="9" borderId="69" xfId="0" applyFont="1" applyFill="1" applyBorder="1" applyAlignment="1">
      <alignment horizontal="right" vertical="center"/>
    </xf>
    <xf numFmtId="0" fontId="13" fillId="9" borderId="75" xfId="0" applyFont="1" applyFill="1" applyBorder="1" applyAlignment="1">
      <alignment horizontal="center" vertical="center"/>
    </xf>
    <xf numFmtId="0" fontId="32" fillId="0" borderId="0" xfId="0" applyFont="1" applyAlignment="1">
      <alignment horizontal="center" vertical="top" wrapText="1"/>
    </xf>
    <xf numFmtId="0" fontId="33" fillId="0" borderId="0" xfId="0" applyFont="1" applyAlignment="1">
      <alignment vertical="top"/>
    </xf>
    <xf numFmtId="0" fontId="22" fillId="15" borderId="89" xfId="0" applyFont="1" applyFill="1" applyBorder="1" applyAlignment="1" applyProtection="1">
      <alignment horizontal="center" vertical="center"/>
      <protection locked="0"/>
    </xf>
    <xf numFmtId="0" fontId="36" fillId="0" borderId="0" xfId="0" applyFont="1"/>
    <xf numFmtId="0" fontId="22" fillId="15" borderId="81" xfId="0" applyFont="1" applyFill="1" applyBorder="1" applyAlignment="1" applyProtection="1">
      <alignment horizontal="center" vertical="center"/>
      <protection locked="0"/>
    </xf>
    <xf numFmtId="0" fontId="22" fillId="15" borderId="0" xfId="0" applyFont="1" applyFill="1" applyAlignment="1" applyProtection="1">
      <alignment horizontal="center" vertical="center"/>
      <protection locked="0"/>
    </xf>
    <xf numFmtId="0" fontId="13" fillId="15" borderId="81" xfId="0" applyFont="1" applyFill="1" applyBorder="1" applyAlignment="1" applyProtection="1">
      <alignment horizontal="center" vertical="center"/>
      <protection locked="0"/>
    </xf>
    <xf numFmtId="0" fontId="13" fillId="6" borderId="71" xfId="0" applyFont="1" applyFill="1" applyBorder="1"/>
    <xf numFmtId="0" fontId="13" fillId="6" borderId="72" xfId="0" applyFont="1" applyFill="1" applyBorder="1"/>
    <xf numFmtId="9" fontId="0" fillId="0" borderId="0" xfId="0" applyNumberFormat="1" applyAlignment="1">
      <alignment horizontal="center" vertical="top"/>
    </xf>
    <xf numFmtId="14" fontId="13" fillId="15" borderId="67" xfId="0" applyNumberFormat="1" applyFont="1" applyFill="1" applyBorder="1" applyAlignment="1" applyProtection="1">
      <alignment horizontal="center"/>
      <protection locked="0"/>
    </xf>
    <xf numFmtId="0" fontId="13" fillId="0" borderId="71" xfId="0" applyFont="1" applyBorder="1"/>
    <xf numFmtId="0" fontId="13" fillId="0" borderId="72" xfId="0" applyFont="1" applyBorder="1"/>
    <xf numFmtId="2" fontId="13" fillId="13" borderId="9" xfId="12" applyNumberFormat="1" applyFont="1" applyFill="1" applyBorder="1" applyAlignment="1" applyProtection="1">
      <alignment horizontal="right"/>
      <protection locked="0"/>
    </xf>
    <xf numFmtId="0" fontId="22" fillId="16" borderId="0" xfId="0" applyFont="1" applyFill="1" applyAlignment="1" applyProtection="1">
      <alignment horizontal="center" vertical="center" wrapText="1"/>
      <protection locked="0"/>
    </xf>
    <xf numFmtId="0" fontId="39" fillId="4" borderId="0" xfId="0" applyFont="1" applyFill="1" applyAlignment="1">
      <alignment horizontal="center" vertical="center" wrapText="1"/>
    </xf>
    <xf numFmtId="9" fontId="13" fillId="16" borderId="94" xfId="13" applyFont="1" applyFill="1" applyBorder="1" applyAlignment="1" applyProtection="1">
      <alignment horizontal="center" vertical="center"/>
      <protection locked="0"/>
    </xf>
    <xf numFmtId="9" fontId="13" fillId="16" borderId="95" xfId="13" applyFont="1" applyFill="1" applyBorder="1" applyAlignment="1" applyProtection="1">
      <alignment horizontal="center" vertical="center"/>
      <protection locked="0"/>
    </xf>
    <xf numFmtId="0" fontId="13" fillId="13" borderId="102" xfId="0" applyFont="1" applyFill="1" applyBorder="1" applyAlignment="1">
      <alignment horizontal="center" vertical="center"/>
    </xf>
    <xf numFmtId="165" fontId="26" fillId="6" borderId="69" xfId="9" applyNumberFormat="1" applyFont="1" applyFill="1" applyBorder="1" applyAlignment="1" applyProtection="1">
      <alignment horizontal="center" vertical="top" wrapText="1"/>
    </xf>
    <xf numFmtId="165" fontId="26" fillId="6" borderId="75" xfId="9" applyNumberFormat="1" applyFont="1" applyFill="1" applyBorder="1" applyAlignment="1" applyProtection="1">
      <alignment horizontal="center" vertical="top" wrapText="1"/>
    </xf>
    <xf numFmtId="0" fontId="13" fillId="0" borderId="60" xfId="0" applyFont="1" applyBorder="1"/>
    <xf numFmtId="0" fontId="13" fillId="0" borderId="61" xfId="0" applyFont="1" applyBorder="1"/>
    <xf numFmtId="0" fontId="13" fillId="0" borderId="62" xfId="0" applyFont="1" applyBorder="1"/>
    <xf numFmtId="165" fontId="31" fillId="6" borderId="68" xfId="9" applyNumberFormat="1" applyFont="1" applyFill="1" applyBorder="1" applyAlignment="1" applyProtection="1">
      <alignment horizontal="left" vertical="center"/>
    </xf>
    <xf numFmtId="165" fontId="34" fillId="6" borderId="70" xfId="9" applyNumberFormat="1" applyFont="1" applyFill="1" applyBorder="1" applyAlignment="1" applyProtection="1">
      <alignment horizontal="left"/>
    </xf>
    <xf numFmtId="0" fontId="13" fillId="15" borderId="66" xfId="0" applyFont="1" applyFill="1" applyBorder="1" applyAlignment="1" applyProtection="1">
      <alignment horizontal="center" vertical="center"/>
      <protection locked="0"/>
    </xf>
    <xf numFmtId="165" fontId="31" fillId="6" borderId="72" xfId="9" applyNumberFormat="1" applyFont="1" applyFill="1" applyBorder="1" applyAlignment="1" applyProtection="1">
      <alignment horizontal="center" vertical="center" wrapText="1"/>
    </xf>
    <xf numFmtId="165" fontId="31" fillId="6" borderId="71" xfId="9" applyNumberFormat="1" applyFont="1" applyFill="1" applyBorder="1" applyAlignment="1" applyProtection="1">
      <alignment horizontal="left" vertical="center"/>
    </xf>
    <xf numFmtId="0" fontId="13" fillId="4" borderId="81" xfId="0" applyFont="1" applyFill="1" applyBorder="1" applyAlignment="1" applyProtection="1">
      <alignment horizontal="left" indent="1"/>
      <protection locked="0"/>
    </xf>
    <xf numFmtId="0" fontId="13" fillId="4" borderId="0" xfId="0" applyFont="1" applyFill="1" applyAlignment="1" applyProtection="1">
      <alignment horizontal="left" indent="1"/>
      <protection locked="0"/>
    </xf>
    <xf numFmtId="0" fontId="13" fillId="4" borderId="96" xfId="0" applyFont="1" applyFill="1" applyBorder="1" applyAlignment="1" applyProtection="1">
      <alignment horizontal="left" indent="1"/>
      <protection locked="0"/>
    </xf>
    <xf numFmtId="0" fontId="40" fillId="0" borderId="0" xfId="0" applyFont="1" applyAlignment="1">
      <alignment horizontal="left" vertical="center" indent="2"/>
    </xf>
    <xf numFmtId="0" fontId="41" fillId="0" borderId="0" xfId="0" applyFont="1"/>
    <xf numFmtId="0" fontId="13" fillId="4" borderId="0" xfId="0" applyFont="1" applyFill="1" applyAlignment="1" applyProtection="1">
      <alignment horizontal="center"/>
      <protection locked="0"/>
    </xf>
    <xf numFmtId="0" fontId="13" fillId="4" borderId="0" xfId="0" applyFont="1" applyFill="1" applyAlignment="1" applyProtection="1">
      <alignment horizontal="center" vertical="center"/>
      <protection locked="0"/>
    </xf>
    <xf numFmtId="0" fontId="13" fillId="4" borderId="0" xfId="0" applyFont="1" applyFill="1" applyAlignment="1">
      <alignment horizontal="left" indent="1"/>
    </xf>
    <xf numFmtId="0" fontId="13" fillId="4" borderId="0" xfId="0" applyFont="1" applyFill="1" applyAlignment="1">
      <alignment horizontal="center"/>
    </xf>
    <xf numFmtId="0" fontId="42" fillId="0" borderId="0" xfId="0" applyFont="1" applyAlignment="1">
      <alignment horizontal="center" vertical="top" wrapText="1"/>
    </xf>
    <xf numFmtId="165" fontId="26" fillId="6" borderId="73"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2"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22" fillId="13" borderId="101" xfId="0" applyFont="1" applyFill="1" applyBorder="1" applyAlignment="1">
      <alignment horizontal="center" vertical="center"/>
    </xf>
    <xf numFmtId="0" fontId="13" fillId="13" borderId="81" xfId="0" applyFont="1" applyFill="1" applyBorder="1" applyAlignment="1">
      <alignment horizontal="center" vertical="center"/>
    </xf>
    <xf numFmtId="0" fontId="22" fillId="13" borderId="81" xfId="0" applyFont="1" applyFill="1" applyBorder="1" applyAlignment="1">
      <alignment horizontal="center" vertical="center"/>
    </xf>
    <xf numFmtId="0" fontId="13" fillId="13" borderId="0" xfId="0" applyFont="1" applyFill="1" applyAlignment="1">
      <alignment horizontal="center" vertical="center"/>
    </xf>
    <xf numFmtId="0" fontId="22" fillId="13" borderId="0" xfId="0" applyFont="1" applyFill="1" applyAlignment="1">
      <alignment horizontal="center" vertical="center"/>
    </xf>
    <xf numFmtId="0" fontId="13" fillId="13" borderId="66" xfId="0" applyFont="1" applyFill="1" applyBorder="1" applyAlignment="1">
      <alignment horizontal="center" vertical="center"/>
    </xf>
    <xf numFmtId="165" fontId="26" fillId="14" borderId="65" xfId="9" applyNumberFormat="1" applyFont="1" applyFill="1" applyBorder="1" applyAlignment="1" applyProtection="1">
      <alignment horizontal="center" vertical="top" wrapText="1"/>
    </xf>
    <xf numFmtId="168" fontId="31" fillId="6" borderId="65" xfId="13" applyNumberFormat="1" applyFont="1" applyFill="1" applyBorder="1" applyAlignment="1" applyProtection="1">
      <alignment horizontal="center" vertical="top" wrapText="1"/>
    </xf>
    <xf numFmtId="168" fontId="31" fillId="6" borderId="66" xfId="13" applyNumberFormat="1" applyFont="1" applyFill="1" applyBorder="1" applyAlignment="1" applyProtection="1">
      <alignment horizontal="center" vertical="top" wrapText="1"/>
    </xf>
    <xf numFmtId="168" fontId="31" fillId="6" borderId="67" xfId="13" applyNumberFormat="1" applyFont="1" applyFill="1" applyBorder="1" applyAlignment="1" applyProtection="1">
      <alignment horizontal="center" vertical="top" wrapText="1"/>
    </xf>
    <xf numFmtId="0" fontId="22" fillId="13" borderId="101" xfId="0" applyFont="1" applyFill="1" applyBorder="1"/>
    <xf numFmtId="0" fontId="15" fillId="4" borderId="19" xfId="2" applyFont="1" applyFill="1" applyBorder="1" applyAlignment="1" applyProtection="1">
      <alignment horizontal="left" indent="1"/>
    </xf>
    <xf numFmtId="0" fontId="22" fillId="15" borderId="101" xfId="0" applyFont="1" applyFill="1" applyBorder="1" applyAlignment="1" applyProtection="1">
      <alignment horizontal="center" vertical="center"/>
      <protection locked="0"/>
    </xf>
    <xf numFmtId="0" fontId="13" fillId="4" borderId="101" xfId="0" applyFont="1" applyFill="1" applyBorder="1" applyAlignment="1" applyProtection="1">
      <alignment horizontal="left" indent="1"/>
      <protection locked="0"/>
    </xf>
    <xf numFmtId="0" fontId="13" fillId="15" borderId="90" xfId="0" applyFont="1" applyFill="1" applyBorder="1" applyAlignment="1" applyProtection="1">
      <alignment horizontal="center" vertical="center"/>
      <protection locked="0"/>
    </xf>
    <xf numFmtId="0" fontId="13" fillId="15" borderId="82" xfId="0" applyFont="1" applyFill="1" applyBorder="1" applyAlignment="1" applyProtection="1">
      <alignment horizontal="center" vertical="center"/>
      <protection locked="0"/>
    </xf>
    <xf numFmtId="0" fontId="13" fillId="15" borderId="64" xfId="0" applyFont="1" applyFill="1" applyBorder="1" applyAlignment="1" applyProtection="1">
      <alignment horizontal="center" vertical="center"/>
      <protection locked="0"/>
    </xf>
    <xf numFmtId="0" fontId="13" fillId="15" borderId="67" xfId="0" applyFont="1" applyFill="1" applyBorder="1" applyAlignment="1" applyProtection="1">
      <alignment horizontal="center" vertical="center"/>
      <protection locked="0"/>
    </xf>
    <xf numFmtId="0" fontId="13" fillId="13" borderId="89" xfId="0" applyFont="1" applyFill="1" applyBorder="1" applyAlignment="1">
      <alignment horizontal="center" vertical="center"/>
    </xf>
    <xf numFmtId="0" fontId="12" fillId="0" borderId="0" xfId="0" applyFont="1"/>
    <xf numFmtId="0" fontId="22" fillId="15" borderId="82" xfId="0" applyFont="1" applyFill="1" applyBorder="1" applyAlignment="1" applyProtection="1">
      <alignment horizontal="center" vertical="center"/>
      <protection locked="0"/>
    </xf>
    <xf numFmtId="0" fontId="22" fillId="15" borderId="64" xfId="0" applyFont="1" applyFill="1" applyBorder="1" applyAlignment="1" applyProtection="1">
      <alignment horizontal="center" vertical="center"/>
      <protection locked="0"/>
    </xf>
    <xf numFmtId="165" fontId="35" fillId="6" borderId="60" xfId="9" applyNumberFormat="1" applyFont="1" applyFill="1" applyBorder="1" applyAlignment="1" applyProtection="1">
      <alignment horizontal="center"/>
    </xf>
    <xf numFmtId="165" fontId="31" fillId="6" borderId="70" xfId="9" applyNumberFormat="1" applyFont="1" applyFill="1" applyBorder="1" applyAlignment="1" applyProtection="1">
      <alignment horizontal="left"/>
    </xf>
    <xf numFmtId="165" fontId="31" fillId="6" borderId="71" xfId="9" applyNumberFormat="1" applyFont="1" applyFill="1" applyBorder="1" applyAlignment="1" applyProtection="1">
      <alignment horizontal="center" wrapText="1"/>
    </xf>
    <xf numFmtId="165" fontId="29" fillId="6" borderId="72" xfId="9" applyNumberFormat="1" applyFont="1" applyFill="1" applyBorder="1" applyAlignment="1" applyProtection="1">
      <alignment horizontal="center" wrapText="1"/>
    </xf>
    <xf numFmtId="9" fontId="13" fillId="6" borderId="63" xfId="0" applyNumberFormat="1" applyFont="1" applyFill="1" applyBorder="1" applyAlignment="1">
      <alignment horizontal="center" vertical="center"/>
    </xf>
    <xf numFmtId="0" fontId="7" fillId="6" borderId="65" xfId="0" applyFont="1" applyFill="1" applyBorder="1" applyAlignment="1">
      <alignment horizontal="left" vertical="center"/>
    </xf>
    <xf numFmtId="0" fontId="7" fillId="6" borderId="66" xfId="0" applyFont="1" applyFill="1" applyBorder="1" applyAlignment="1">
      <alignment horizontal="center" vertical="center"/>
    </xf>
    <xf numFmtId="0" fontId="0" fillId="6" borderId="66" xfId="0" applyFill="1" applyBorder="1" applyAlignment="1">
      <alignment horizontal="center" vertical="center"/>
    </xf>
    <xf numFmtId="0" fontId="0" fillId="6" borderId="66" xfId="0" applyFill="1" applyBorder="1"/>
    <xf numFmtId="0" fontId="13" fillId="6" borderId="67" xfId="0" applyFont="1" applyFill="1" applyBorder="1" applyAlignment="1">
      <alignment horizontal="left" indent="1"/>
    </xf>
    <xf numFmtId="9" fontId="13" fillId="5" borderId="91" xfId="0" applyNumberFormat="1" applyFont="1" applyFill="1" applyBorder="1" applyAlignment="1">
      <alignment horizontal="center" vertical="center"/>
    </xf>
    <xf numFmtId="9" fontId="13" fillId="15" borderId="92" xfId="0" applyNumberFormat="1" applyFont="1" applyFill="1" applyBorder="1" applyAlignment="1" applyProtection="1">
      <alignment horizontal="center" vertical="center"/>
      <protection locked="0"/>
    </xf>
    <xf numFmtId="0" fontId="13" fillId="4" borderId="92" xfId="0" applyFont="1" applyFill="1" applyBorder="1" applyAlignment="1">
      <alignment horizontal="left" indent="1"/>
    </xf>
    <xf numFmtId="9" fontId="13" fillId="4" borderId="92" xfId="0" applyNumberFormat="1" applyFont="1" applyFill="1" applyBorder="1" applyAlignment="1">
      <alignment horizontal="left" indent="1"/>
    </xf>
    <xf numFmtId="0" fontId="13" fillId="4" borderId="93" xfId="0" applyFont="1" applyFill="1" applyBorder="1" applyAlignment="1">
      <alignment horizontal="left" indent="1"/>
    </xf>
    <xf numFmtId="0" fontId="13" fillId="15" borderId="102" xfId="0" applyFont="1" applyFill="1" applyBorder="1" applyAlignment="1" applyProtection="1">
      <alignment horizontal="center" vertical="center"/>
      <protection locked="0"/>
    </xf>
    <xf numFmtId="0" fontId="13" fillId="15" borderId="105" xfId="0" applyFont="1" applyFill="1" applyBorder="1" applyAlignment="1" applyProtection="1">
      <alignment horizontal="center" vertical="center"/>
      <protection locked="0"/>
    </xf>
    <xf numFmtId="0" fontId="13" fillId="13" borderId="90" xfId="0" applyFont="1" applyFill="1" applyBorder="1" applyAlignment="1">
      <alignment horizontal="center" vertical="center"/>
    </xf>
    <xf numFmtId="0" fontId="13" fillId="13" borderId="64" xfId="0" applyFont="1" applyFill="1" applyBorder="1" applyAlignment="1">
      <alignment horizontal="center" vertical="center"/>
    </xf>
    <xf numFmtId="0" fontId="13" fillId="13" borderId="67" xfId="0" applyFont="1" applyFill="1" applyBorder="1" applyAlignment="1">
      <alignment horizontal="center" vertical="center"/>
    </xf>
    <xf numFmtId="0" fontId="13" fillId="9" borderId="69" xfId="0" applyFont="1" applyFill="1" applyBorder="1" applyAlignment="1">
      <alignment horizontal="right"/>
    </xf>
    <xf numFmtId="0" fontId="22" fillId="9" borderId="69" xfId="0" applyFont="1" applyFill="1" applyBorder="1" applyAlignment="1">
      <alignment horizontal="right"/>
    </xf>
    <xf numFmtId="0" fontId="43" fillId="4" borderId="0" xfId="0" applyFont="1" applyFill="1" applyAlignment="1">
      <alignment horizontal="left" vertical="top"/>
    </xf>
    <xf numFmtId="0" fontId="43" fillId="0" borderId="0" xfId="0" applyFont="1" applyAlignment="1">
      <alignment horizontal="left" vertical="top"/>
    </xf>
    <xf numFmtId="0" fontId="43" fillId="0" borderId="0" xfId="0" applyFont="1"/>
    <xf numFmtId="0" fontId="43" fillId="4" borderId="0" xfId="0" applyFont="1" applyFill="1"/>
    <xf numFmtId="0" fontId="45" fillId="0" borderId="0" xfId="0" applyFont="1" applyAlignment="1">
      <alignment horizontal="left" vertical="top"/>
    </xf>
    <xf numFmtId="0" fontId="45" fillId="0" borderId="0" xfId="0" applyFont="1"/>
    <xf numFmtId="0" fontId="45" fillId="4" borderId="0" xfId="0" applyFont="1" applyFill="1"/>
    <xf numFmtId="0" fontId="30" fillId="17" borderId="0" xfId="0" applyFont="1" applyFill="1" applyAlignment="1">
      <alignment horizontal="left" vertical="top"/>
    </xf>
    <xf numFmtId="0" fontId="30" fillId="0" borderId="0" xfId="0" applyFont="1" applyAlignment="1">
      <alignment horizontal="left" vertical="top"/>
    </xf>
    <xf numFmtId="0" fontId="46" fillId="4" borderId="0" xfId="0" applyFont="1" applyFill="1" applyAlignment="1">
      <alignment horizontal="left" vertical="top"/>
    </xf>
    <xf numFmtId="0" fontId="46" fillId="4" borderId="0" xfId="0" applyFont="1" applyFill="1" applyAlignment="1">
      <alignment horizontal="left" vertical="top" wrapText="1"/>
    </xf>
    <xf numFmtId="0" fontId="46" fillId="4" borderId="0" xfId="0" applyFont="1" applyFill="1" applyAlignment="1">
      <alignment horizontal="left" vertical="top" wrapText="1" indent="5"/>
    </xf>
    <xf numFmtId="0" fontId="2" fillId="4" borderId="0" xfId="0" applyFont="1" applyFill="1" applyAlignment="1">
      <alignment horizontal="left" vertical="center" indent="5"/>
    </xf>
    <xf numFmtId="0" fontId="47" fillId="0" borderId="0" xfId="0" applyFont="1" applyAlignment="1">
      <alignment horizontal="left" vertical="center"/>
    </xf>
    <xf numFmtId="0" fontId="46" fillId="4" borderId="0" xfId="0" applyFont="1" applyFill="1" applyAlignment="1">
      <alignment horizontal="left" vertical="top" indent="5"/>
    </xf>
    <xf numFmtId="0" fontId="49" fillId="4" borderId="0" xfId="0" applyFont="1" applyFill="1" applyAlignment="1">
      <alignment horizontal="left" vertical="top" indent="8"/>
    </xf>
    <xf numFmtId="0" fontId="46" fillId="4" borderId="0" xfId="0" applyFont="1" applyFill="1" applyAlignment="1">
      <alignment horizontal="left" vertical="top" indent="8"/>
    </xf>
    <xf numFmtId="0" fontId="46" fillId="4" borderId="0" xfId="0" applyFont="1" applyFill="1" applyAlignment="1">
      <alignment horizontal="left" vertical="top" indent="16"/>
    </xf>
    <xf numFmtId="0" fontId="49" fillId="4" borderId="0" xfId="0" applyFont="1" applyFill="1" applyAlignment="1">
      <alignment horizontal="left" vertical="top"/>
    </xf>
    <xf numFmtId="165" fontId="26" fillId="6" borderId="70" xfId="9" applyNumberFormat="1" applyFont="1" applyFill="1" applyBorder="1" applyAlignment="1" applyProtection="1">
      <alignment horizontal="left" vertical="center"/>
    </xf>
    <xf numFmtId="0" fontId="13" fillId="5" borderId="13" xfId="0" applyFont="1" applyFill="1" applyBorder="1" applyAlignment="1">
      <alignment horizontal="right"/>
    </xf>
    <xf numFmtId="0" fontId="27" fillId="4" borderId="0" xfId="0" applyFont="1" applyFill="1"/>
    <xf numFmtId="0" fontId="52" fillId="4" borderId="0" xfId="0" applyFont="1" applyFill="1"/>
    <xf numFmtId="0" fontId="53" fillId="4" borderId="0" xfId="0" applyFont="1" applyFill="1"/>
    <xf numFmtId="166" fontId="52" fillId="4" borderId="0" xfId="0" applyNumberFormat="1" applyFont="1" applyFill="1"/>
    <xf numFmtId="166" fontId="0" fillId="4" borderId="0" xfId="0" applyNumberFormat="1" applyFill="1"/>
    <xf numFmtId="0" fontId="54" fillId="0" borderId="0" xfId="0" applyFont="1"/>
    <xf numFmtId="0" fontId="15" fillId="4" borderId="30" xfId="2" applyFont="1" applyFill="1" applyBorder="1" applyAlignment="1" applyProtection="1">
      <alignment horizontal="left" indent="1"/>
    </xf>
    <xf numFmtId="0" fontId="13" fillId="4" borderId="101" xfId="0" applyFont="1" applyFill="1" applyBorder="1" applyAlignment="1">
      <alignment horizontal="left" indent="1"/>
    </xf>
    <xf numFmtId="0" fontId="13" fillId="4" borderId="81" xfId="0" applyFont="1" applyFill="1" applyBorder="1" applyAlignment="1">
      <alignment horizontal="left" indent="1"/>
    </xf>
    <xf numFmtId="0" fontId="13" fillId="4" borderId="96" xfId="0" applyFont="1" applyFill="1" applyBorder="1" applyAlignment="1">
      <alignment horizontal="left" indent="1"/>
    </xf>
    <xf numFmtId="0" fontId="55" fillId="0" borderId="0" xfId="0" applyFont="1" applyAlignment="1">
      <alignment horizontal="left" vertical="center"/>
    </xf>
    <xf numFmtId="0" fontId="5" fillId="0" borderId="0" xfId="2" applyBorder="1"/>
    <xf numFmtId="3" fontId="0" fillId="0" borderId="0" xfId="0" applyNumberFormat="1"/>
    <xf numFmtId="165" fontId="56" fillId="6" borderId="0" xfId="9" applyNumberFormat="1" applyFont="1" applyFill="1" applyBorder="1" applyProtection="1"/>
    <xf numFmtId="165" fontId="57" fillId="4" borderId="0" xfId="9" applyNumberFormat="1" applyFont="1" applyFill="1" applyBorder="1" applyAlignment="1" applyProtection="1">
      <alignment vertical="center" wrapText="1"/>
    </xf>
    <xf numFmtId="10" fontId="0" fillId="0" borderId="0" xfId="0" applyNumberFormat="1" applyAlignment="1">
      <alignment vertical="center"/>
    </xf>
    <xf numFmtId="3" fontId="0" fillId="0" borderId="0" xfId="0" applyNumberFormat="1" applyAlignment="1">
      <alignment vertical="center"/>
    </xf>
    <xf numFmtId="10" fontId="0" fillId="0" borderId="0" xfId="0" applyNumberFormat="1"/>
    <xf numFmtId="4" fontId="0" fillId="0" borderId="0" xfId="0" applyNumberFormat="1"/>
    <xf numFmtId="165" fontId="31" fillId="6" borderId="71" xfId="9" applyNumberFormat="1" applyFont="1" applyFill="1" applyBorder="1" applyAlignment="1" applyProtection="1">
      <alignment horizontal="left" vertical="top" wrapText="1"/>
    </xf>
    <xf numFmtId="165" fontId="31" fillId="6" borderId="72" xfId="9" applyNumberFormat="1" applyFont="1" applyFill="1" applyBorder="1" applyAlignment="1" applyProtection="1">
      <alignment horizontal="left" vertical="center" wrapText="1"/>
    </xf>
    <xf numFmtId="165" fontId="31" fillId="6" borderId="72" xfId="9" applyNumberFormat="1" applyFont="1" applyFill="1" applyBorder="1" applyAlignment="1" applyProtection="1">
      <alignment horizontal="left" vertical="top" wrapText="1"/>
    </xf>
    <xf numFmtId="165" fontId="31" fillId="6" borderId="69" xfId="9" applyNumberFormat="1" applyFont="1" applyFill="1" applyBorder="1" applyAlignment="1" applyProtection="1">
      <alignment horizontal="left" vertical="top" wrapText="1"/>
    </xf>
    <xf numFmtId="0" fontId="1" fillId="4" borderId="0" xfId="0" applyFont="1" applyFill="1" applyAlignment="1">
      <alignment horizontal="left" vertical="center" indent="5"/>
    </xf>
    <xf numFmtId="0" fontId="58" fillId="18" borderId="115" xfId="0" applyFont="1" applyFill="1" applyBorder="1"/>
    <xf numFmtId="0" fontId="59" fillId="4" borderId="0" xfId="0" applyFont="1" applyFill="1"/>
    <xf numFmtId="10" fontId="13" fillId="5" borderId="9" xfId="13" applyNumberFormat="1" applyFont="1" applyFill="1" applyBorder="1" applyAlignment="1" applyProtection="1">
      <alignment horizontal="right" indent="1"/>
    </xf>
    <xf numFmtId="165" fontId="26" fillId="6" borderId="68" xfId="9" applyNumberFormat="1" applyFont="1" applyFill="1" applyBorder="1" applyAlignment="1" applyProtection="1">
      <alignment horizontal="left" vertical="center" wrapText="1"/>
    </xf>
    <xf numFmtId="0" fontId="60" fillId="0" borderId="0" xfId="0" applyFont="1"/>
    <xf numFmtId="165" fontId="13" fillId="5" borderId="13" xfId="0" quotePrefix="1" applyNumberFormat="1" applyFont="1" applyFill="1" applyBorder="1" applyAlignment="1">
      <alignment horizontal="right"/>
    </xf>
    <xf numFmtId="0" fontId="13" fillId="15" borderId="88" xfId="0" applyFont="1" applyFill="1" applyBorder="1" applyAlignment="1" applyProtection="1">
      <alignment horizontal="left" wrapText="1"/>
      <protection locked="0"/>
    </xf>
    <xf numFmtId="0" fontId="13" fillId="15" borderId="89" xfId="0" applyFont="1" applyFill="1" applyBorder="1" applyAlignment="1" applyProtection="1">
      <alignment horizontal="left" wrapText="1"/>
      <protection locked="0"/>
    </xf>
    <xf numFmtId="0" fontId="13" fillId="15" borderId="112" xfId="0" applyFont="1" applyFill="1" applyBorder="1" applyAlignment="1" applyProtection="1">
      <alignment horizontal="left" wrapText="1"/>
      <protection locked="0"/>
    </xf>
    <xf numFmtId="0" fontId="13" fillId="15" borderId="104" xfId="0" applyFont="1" applyFill="1" applyBorder="1" applyAlignment="1" applyProtection="1">
      <alignment horizontal="left" wrapText="1"/>
      <protection locked="0"/>
    </xf>
    <xf numFmtId="0" fontId="13" fillId="15" borderId="96" xfId="0" applyFont="1" applyFill="1" applyBorder="1" applyAlignment="1" applyProtection="1">
      <alignment horizontal="left" wrapText="1"/>
      <protection locked="0"/>
    </xf>
    <xf numFmtId="0" fontId="13" fillId="15" borderId="113" xfId="0" applyFont="1" applyFill="1" applyBorder="1" applyAlignment="1" applyProtection="1">
      <alignment horizontal="left" wrapText="1"/>
      <protection locked="0"/>
    </xf>
    <xf numFmtId="0" fontId="13" fillId="15" borderId="91" xfId="0" applyFont="1" applyFill="1" applyBorder="1" applyAlignment="1" applyProtection="1">
      <alignment horizontal="left" wrapText="1"/>
      <protection locked="0"/>
    </xf>
    <xf numFmtId="0" fontId="13" fillId="15" borderId="92" xfId="0" applyFont="1" applyFill="1" applyBorder="1" applyAlignment="1" applyProtection="1">
      <alignment horizontal="left" wrapText="1"/>
      <protection locked="0"/>
    </xf>
    <xf numFmtId="0" fontId="13" fillId="15" borderId="114" xfId="0" applyFont="1" applyFill="1" applyBorder="1" applyAlignment="1" applyProtection="1">
      <alignment horizontal="left" wrapText="1"/>
      <protection locked="0"/>
    </xf>
    <xf numFmtId="0" fontId="13" fillId="15" borderId="110" xfId="0" applyFont="1" applyFill="1" applyBorder="1" applyAlignment="1" applyProtection="1">
      <alignment horizontal="left" wrapText="1"/>
      <protection locked="0"/>
    </xf>
    <xf numFmtId="0" fontId="13" fillId="15" borderId="111" xfId="0" applyFont="1" applyFill="1" applyBorder="1" applyAlignment="1" applyProtection="1">
      <alignment horizontal="left" wrapText="1"/>
      <protection locked="0"/>
    </xf>
    <xf numFmtId="0" fontId="31" fillId="15" borderId="91" xfId="0" applyFont="1" applyFill="1" applyBorder="1" applyAlignment="1" applyProtection="1">
      <alignment horizontal="left" vertical="top" wrapText="1"/>
      <protection locked="0"/>
    </xf>
    <xf numFmtId="0" fontId="31" fillId="15" borderId="92" xfId="0" applyFont="1" applyFill="1" applyBorder="1" applyAlignment="1" applyProtection="1">
      <alignment horizontal="left" vertical="top" wrapText="1"/>
      <protection locked="0"/>
    </xf>
    <xf numFmtId="0" fontId="31" fillId="15" borderId="93" xfId="0" applyFont="1" applyFill="1" applyBorder="1" applyAlignment="1" applyProtection="1">
      <alignment horizontal="left" vertical="top" wrapText="1"/>
      <protection locked="0"/>
    </xf>
    <xf numFmtId="0" fontId="31" fillId="15" borderId="65" xfId="0" applyFont="1" applyFill="1" applyBorder="1" applyAlignment="1" applyProtection="1">
      <alignment horizontal="left" vertical="top" wrapText="1" indent="1"/>
      <protection locked="0"/>
    </xf>
    <xf numFmtId="0" fontId="31" fillId="15" borderId="66" xfId="0" applyFont="1" applyFill="1" applyBorder="1" applyAlignment="1" applyProtection="1">
      <alignment horizontal="left" vertical="top" wrapText="1" indent="1"/>
      <protection locked="0"/>
    </xf>
    <xf numFmtId="0" fontId="31" fillId="15" borderId="67" xfId="0" applyFont="1" applyFill="1" applyBorder="1" applyAlignment="1" applyProtection="1">
      <alignment horizontal="left" vertical="top" wrapText="1" indent="1"/>
      <protection locked="0"/>
    </xf>
    <xf numFmtId="0" fontId="22" fillId="15" borderId="98" xfId="0" applyFont="1" applyFill="1" applyBorder="1" applyAlignment="1" applyProtection="1">
      <alignment horizontal="center" vertical="top" wrapText="1"/>
      <protection locked="0"/>
    </xf>
    <xf numFmtId="0" fontId="22" fillId="15" borderId="99" xfId="0" applyFont="1" applyFill="1" applyBorder="1" applyAlignment="1" applyProtection="1">
      <alignment horizontal="center" vertical="top" wrapText="1"/>
      <protection locked="0"/>
    </xf>
    <xf numFmtId="0" fontId="13" fillId="15" borderId="97" xfId="0" applyFont="1" applyFill="1" applyBorder="1" applyAlignment="1" applyProtection="1">
      <alignment horizontal="center"/>
      <protection locked="0"/>
    </xf>
    <xf numFmtId="0" fontId="13" fillId="15" borderId="78" xfId="0" applyFont="1" applyFill="1" applyBorder="1" applyAlignment="1" applyProtection="1">
      <alignment horizontal="center"/>
      <protection locked="0"/>
    </xf>
    <xf numFmtId="165" fontId="26" fillId="6" borderId="76" xfId="9" applyNumberFormat="1" applyFont="1" applyFill="1" applyBorder="1" applyAlignment="1" applyProtection="1">
      <alignment horizontal="center" vertical="top" wrapText="1"/>
    </xf>
    <xf numFmtId="165" fontId="26" fillId="6" borderId="77" xfId="9" applyNumberFormat="1" applyFont="1" applyFill="1" applyBorder="1" applyAlignment="1" applyProtection="1">
      <alignment horizontal="center" vertical="top" wrapText="1"/>
    </xf>
    <xf numFmtId="9" fontId="22" fillId="15" borderId="65" xfId="0" applyNumberFormat="1" applyFont="1" applyFill="1" applyBorder="1" applyAlignment="1" applyProtection="1">
      <alignment horizontal="center"/>
      <protection locked="0"/>
    </xf>
    <xf numFmtId="9" fontId="22" fillId="15" borderId="66" xfId="0" applyNumberFormat="1"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13" fillId="15" borderId="74"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8" xfId="9" applyNumberFormat="1" applyFont="1" applyFill="1" applyBorder="1" applyAlignment="1" applyProtection="1">
      <alignment horizontal="center" vertical="top" wrapText="1"/>
    </xf>
    <xf numFmtId="165" fontId="26" fillId="6" borderId="116" xfId="9" applyNumberFormat="1" applyFont="1" applyFill="1" applyBorder="1" applyAlignment="1" applyProtection="1">
      <alignment horizontal="center" vertical="top" wrapText="1"/>
    </xf>
    <xf numFmtId="0" fontId="13" fillId="15" borderId="117" xfId="0"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xf>
    <xf numFmtId="9" fontId="13" fillId="15" borderId="78" xfId="0" applyNumberFormat="1" applyFont="1" applyFill="1" applyBorder="1" applyAlignment="1" applyProtection="1">
      <alignment horizontal="center"/>
      <protection locked="0"/>
    </xf>
    <xf numFmtId="0" fontId="22" fillId="15" borderId="66" xfId="0" applyFont="1" applyFill="1" applyBorder="1" applyAlignment="1" applyProtection="1">
      <alignment horizontal="center" vertical="top" wrapText="1"/>
      <protection locked="0"/>
    </xf>
    <xf numFmtId="0" fontId="22" fillId="15" borderId="67" xfId="0" applyFont="1" applyFill="1" applyBorder="1" applyAlignment="1" applyProtection="1">
      <alignment horizontal="center" vertical="top" wrapText="1"/>
      <protection locked="0"/>
    </xf>
    <xf numFmtId="0" fontId="0" fillId="0" borderId="73" xfId="0" applyBorder="1" applyAlignment="1">
      <alignment horizontal="center" vertical="top" wrapText="1"/>
    </xf>
    <xf numFmtId="0" fontId="0" fillId="15" borderId="74" xfId="0" applyFill="1" applyBorder="1" applyAlignment="1" applyProtection="1">
      <alignment horizontal="center"/>
      <protection locked="0"/>
    </xf>
    <xf numFmtId="0" fontId="22" fillId="15" borderId="65" xfId="0" applyFont="1" applyFill="1" applyBorder="1" applyAlignment="1" applyProtection="1">
      <alignment horizontal="center" vertical="top" wrapText="1"/>
      <protection locked="0"/>
    </xf>
    <xf numFmtId="14" fontId="13" fillId="15" borderId="65" xfId="0" applyNumberFormat="1" applyFont="1" applyFill="1" applyBorder="1" applyAlignment="1" applyProtection="1">
      <alignment horizontal="center"/>
      <protection locked="0"/>
    </xf>
    <xf numFmtId="0" fontId="13" fillId="15" borderId="66"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xf>
    <xf numFmtId="165" fontId="26" fillId="6" borderId="71" xfId="9" applyNumberFormat="1" applyFont="1" applyFill="1" applyBorder="1" applyAlignment="1" applyProtection="1">
      <alignment horizontal="center" vertical="top"/>
    </xf>
    <xf numFmtId="0" fontId="13" fillId="15" borderId="68" xfId="0" applyFont="1" applyFill="1" applyBorder="1" applyAlignment="1" applyProtection="1">
      <alignment horizontal="center"/>
      <protection locked="0"/>
    </xf>
    <xf numFmtId="0" fontId="13" fillId="15" borderId="75" xfId="0" applyFont="1" applyFill="1" applyBorder="1" applyAlignment="1" applyProtection="1">
      <alignment horizontal="center"/>
      <protection locked="0"/>
    </xf>
    <xf numFmtId="165" fontId="26" fillId="6" borderId="108" xfId="9" applyNumberFormat="1" applyFont="1" applyFill="1" applyBorder="1" applyAlignment="1" applyProtection="1">
      <alignment horizontal="center" vertical="top"/>
    </xf>
    <xf numFmtId="9" fontId="13" fillId="15" borderId="85" xfId="0" applyNumberFormat="1" applyFont="1" applyFill="1" applyBorder="1" applyAlignment="1" applyProtection="1">
      <alignment horizontal="center"/>
      <protection locked="0"/>
    </xf>
    <xf numFmtId="9" fontId="13" fillId="15" borderId="109" xfId="0" applyNumberFormat="1" applyFont="1" applyFill="1" applyBorder="1" applyAlignment="1" applyProtection="1">
      <alignment horizontal="center"/>
      <protection locked="0"/>
    </xf>
    <xf numFmtId="10" fontId="13" fillId="15" borderId="78" xfId="0" applyNumberFormat="1" applyFont="1" applyFill="1" applyBorder="1" applyAlignment="1" applyProtection="1">
      <alignment horizontal="center"/>
      <protection locked="0"/>
    </xf>
    <xf numFmtId="0" fontId="4" fillId="0" borderId="73" xfId="0" applyFont="1" applyBorder="1" applyAlignment="1">
      <alignment horizontal="center" vertical="top" wrapText="1"/>
    </xf>
    <xf numFmtId="165" fontId="26" fillId="6" borderId="72" xfId="9" applyNumberFormat="1" applyFont="1" applyFill="1" applyBorder="1" applyAlignment="1" applyProtection="1">
      <alignment horizontal="center" vertical="top" wrapText="1"/>
    </xf>
    <xf numFmtId="165" fontId="26" fillId="6" borderId="86" xfId="9" applyNumberFormat="1" applyFont="1" applyFill="1" applyBorder="1" applyAlignment="1" applyProtection="1">
      <alignment horizontal="center" vertical="top" wrapText="1"/>
    </xf>
    <xf numFmtId="165" fontId="26" fillId="6" borderId="87" xfId="9" applyNumberFormat="1" applyFont="1" applyFill="1" applyBorder="1" applyAlignment="1" applyProtection="1">
      <alignment horizontal="center" vertical="top" wrapText="1"/>
    </xf>
    <xf numFmtId="2" fontId="13" fillId="15" borderId="98" xfId="0" applyNumberFormat="1" applyFont="1" applyFill="1" applyBorder="1" applyAlignment="1" applyProtection="1">
      <alignment horizontal="center"/>
      <protection locked="0"/>
    </xf>
    <xf numFmtId="2" fontId="13" fillId="15" borderId="99" xfId="0" applyNumberFormat="1" applyFont="1" applyFill="1" applyBorder="1" applyAlignment="1" applyProtection="1">
      <alignment horizontal="center"/>
      <protection locked="0"/>
    </xf>
    <xf numFmtId="0" fontId="13" fillId="15" borderId="98" xfId="0" applyFont="1" applyFill="1" applyBorder="1" applyAlignment="1" applyProtection="1">
      <alignment horizontal="center"/>
      <protection locked="0"/>
    </xf>
    <xf numFmtId="0" fontId="13" fillId="15" borderId="99" xfId="0" applyFont="1" applyFill="1" applyBorder="1" applyAlignment="1" applyProtection="1">
      <alignment horizontal="center"/>
      <protection locked="0"/>
    </xf>
    <xf numFmtId="3" fontId="13" fillId="16" borderId="63" xfId="0" applyNumberFormat="1" applyFont="1" applyFill="1" applyBorder="1" applyAlignment="1" applyProtection="1">
      <alignment horizontal="center" vertical="center"/>
      <protection locked="0"/>
    </xf>
    <xf numFmtId="3" fontId="13" fillId="16" borderId="0" xfId="0" applyNumberFormat="1" applyFont="1" applyFill="1" applyAlignment="1" applyProtection="1">
      <alignment horizontal="center" vertical="center"/>
      <protection locked="0"/>
    </xf>
    <xf numFmtId="168" fontId="13" fillId="16" borderId="78" xfId="0" applyNumberFormat="1" applyFont="1" applyFill="1" applyBorder="1" applyAlignment="1" applyProtection="1">
      <alignment horizontal="center" vertical="center"/>
      <protection locked="0"/>
    </xf>
    <xf numFmtId="3" fontId="13" fillId="0" borderId="85" xfId="0" applyNumberFormat="1" applyFont="1" applyBorder="1" applyAlignment="1" applyProtection="1">
      <alignment horizontal="center" vertical="center"/>
      <protection locked="0"/>
    </xf>
    <xf numFmtId="165" fontId="26" fillId="6" borderId="78" xfId="9" applyNumberFormat="1" applyFont="1" applyFill="1" applyBorder="1" applyAlignment="1" applyProtection="1">
      <alignment horizontal="center" vertical="center" wrapText="1"/>
    </xf>
    <xf numFmtId="165" fontId="26" fillId="6" borderId="77" xfId="9" applyNumberFormat="1" applyFont="1" applyFill="1" applyBorder="1" applyAlignment="1" applyProtection="1">
      <alignment horizontal="center" vertical="center" wrapText="1"/>
    </xf>
    <xf numFmtId="165" fontId="26" fillId="6" borderId="79" xfId="9" applyNumberFormat="1" applyFont="1" applyFill="1" applyBorder="1" applyAlignment="1" applyProtection="1">
      <alignment horizontal="center" vertical="center" wrapText="1"/>
    </xf>
    <xf numFmtId="3" fontId="13" fillId="16" borderId="66" xfId="0" applyNumberFormat="1" applyFont="1" applyFill="1" applyBorder="1" applyAlignment="1" applyProtection="1">
      <alignment horizontal="center" vertical="center"/>
      <protection locked="0"/>
    </xf>
    <xf numFmtId="3" fontId="13" fillId="16" borderId="67" xfId="0" applyNumberFormat="1" applyFont="1" applyFill="1" applyBorder="1" applyAlignment="1" applyProtection="1">
      <alignment horizontal="center" vertical="center"/>
      <protection locked="0"/>
    </xf>
    <xf numFmtId="0" fontId="13" fillId="16" borderId="74" xfId="0" applyFont="1" applyFill="1" applyBorder="1" applyAlignment="1" applyProtection="1">
      <alignment horizontal="center" vertical="center"/>
      <protection locked="0"/>
    </xf>
    <xf numFmtId="168" fontId="13" fillId="16" borderId="86" xfId="0" applyNumberFormat="1" applyFont="1" applyFill="1" applyBorder="1" applyAlignment="1" applyProtection="1">
      <alignment horizontal="center" vertical="center"/>
      <protection locked="0"/>
    </xf>
    <xf numFmtId="168" fontId="13" fillId="16" borderId="87" xfId="0" applyNumberFormat="1" applyFont="1" applyFill="1" applyBorder="1" applyAlignment="1" applyProtection="1">
      <alignment horizontal="center" vertical="center"/>
      <protection locked="0"/>
    </xf>
    <xf numFmtId="0" fontId="31" fillId="5" borderId="65"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5" borderId="91" xfId="0" applyFont="1" applyFill="1" applyBorder="1" applyAlignment="1">
      <alignment horizontal="left" vertical="top" wrapText="1" indent="1"/>
    </xf>
    <xf numFmtId="0" fontId="31" fillId="5" borderId="92" xfId="0" applyFont="1" applyFill="1" applyBorder="1" applyAlignment="1">
      <alignment horizontal="left" vertical="top" wrapText="1" indent="1"/>
    </xf>
    <xf numFmtId="0" fontId="31" fillId="5" borderId="93" xfId="0" applyFont="1" applyFill="1" applyBorder="1" applyAlignment="1">
      <alignment horizontal="left" vertical="top" wrapText="1" indent="1"/>
    </xf>
    <xf numFmtId="0" fontId="13" fillId="16" borderId="98" xfId="0" applyFont="1" applyFill="1" applyBorder="1" applyAlignment="1" applyProtection="1">
      <alignment horizontal="center" vertical="center"/>
      <protection locked="0"/>
    </xf>
    <xf numFmtId="0" fontId="13" fillId="16" borderId="99" xfId="0" applyFont="1" applyFill="1" applyBorder="1" applyAlignment="1" applyProtection="1">
      <alignment horizontal="center" vertical="center"/>
      <protection locked="0"/>
    </xf>
    <xf numFmtId="165" fontId="26" fillId="6" borderId="86" xfId="9" applyNumberFormat="1" applyFont="1" applyFill="1" applyBorder="1" applyAlignment="1" applyProtection="1">
      <alignment horizontal="center" vertical="center" wrapText="1"/>
    </xf>
    <xf numFmtId="165" fontId="26" fillId="6" borderId="87" xfId="9" applyNumberFormat="1" applyFont="1" applyFill="1" applyBorder="1" applyAlignment="1" applyProtection="1">
      <alignment horizontal="center" vertical="center" wrapText="1"/>
    </xf>
    <xf numFmtId="0" fontId="13" fillId="16" borderId="80" xfId="0" applyFont="1" applyFill="1" applyBorder="1" applyAlignment="1" applyProtection="1">
      <alignment horizontal="center"/>
      <protection locked="0"/>
    </xf>
    <xf numFmtId="0" fontId="13" fillId="16" borderId="81" xfId="0" applyFont="1" applyFill="1" applyBorder="1" applyAlignment="1" applyProtection="1">
      <alignment horizontal="center"/>
      <protection locked="0"/>
    </xf>
    <xf numFmtId="0" fontId="13" fillId="16" borderId="82" xfId="0" applyFont="1" applyFill="1" applyBorder="1" applyAlignment="1" applyProtection="1">
      <alignment horizontal="center"/>
      <protection locked="0"/>
    </xf>
    <xf numFmtId="0" fontId="13" fillId="16" borderId="106" xfId="0" applyFont="1" applyFill="1" applyBorder="1" applyAlignment="1" applyProtection="1">
      <alignment horizontal="center"/>
      <protection locked="0"/>
    </xf>
    <xf numFmtId="0" fontId="13" fillId="16" borderId="107" xfId="0" applyFont="1" applyFill="1" applyBorder="1" applyAlignment="1" applyProtection="1">
      <alignment horizontal="center"/>
      <protection locked="0"/>
    </xf>
    <xf numFmtId="0" fontId="13" fillId="16" borderId="103" xfId="0" applyFont="1" applyFill="1" applyBorder="1" applyAlignment="1" applyProtection="1">
      <alignment horizontal="center"/>
      <protection locked="0"/>
    </xf>
    <xf numFmtId="165" fontId="26" fillId="6" borderId="97" xfId="9" applyNumberFormat="1" applyFont="1" applyFill="1" applyBorder="1" applyAlignment="1" applyProtection="1">
      <alignment horizontal="center" vertical="center" wrapText="1"/>
    </xf>
    <xf numFmtId="3" fontId="13" fillId="16" borderId="100" xfId="0" applyNumberFormat="1" applyFont="1" applyFill="1" applyBorder="1" applyAlignment="1" applyProtection="1">
      <alignment horizontal="center" vertical="center"/>
      <protection locked="0"/>
    </xf>
    <xf numFmtId="3" fontId="13" fillId="16" borderId="74" xfId="0" applyNumberFormat="1" applyFont="1" applyFill="1" applyBorder="1" applyAlignment="1" applyProtection="1">
      <alignment horizontal="center" vertical="center"/>
      <protection locked="0"/>
    </xf>
    <xf numFmtId="0" fontId="13" fillId="13" borderId="88" xfId="0" applyFont="1" applyFill="1" applyBorder="1" applyAlignment="1">
      <alignment horizontal="left" wrapText="1"/>
    </xf>
    <xf numFmtId="0" fontId="13" fillId="13" borderId="89" xfId="0" applyFont="1" applyFill="1" applyBorder="1" applyAlignment="1">
      <alignment horizontal="left" wrapText="1"/>
    </xf>
    <xf numFmtId="0" fontId="13" fillId="13" borderId="104" xfId="0" applyFont="1" applyFill="1" applyBorder="1" applyAlignment="1">
      <alignment horizontal="left" wrapText="1"/>
    </xf>
    <xf numFmtId="0" fontId="13" fillId="13" borderId="96" xfId="0" applyFont="1" applyFill="1" applyBorder="1" applyAlignment="1">
      <alignment horizontal="left" wrapText="1"/>
    </xf>
    <xf numFmtId="165" fontId="26" fillId="6" borderId="70" xfId="9" applyNumberFormat="1" applyFont="1" applyFill="1" applyBorder="1" applyAlignment="1" applyProtection="1">
      <alignment horizontal="center" vertical="center" wrapText="1"/>
    </xf>
    <xf numFmtId="165" fontId="26" fillId="6" borderId="71" xfId="9" applyNumberFormat="1" applyFont="1" applyFill="1" applyBorder="1" applyAlignment="1" applyProtection="1">
      <alignment horizontal="center" vertical="center" wrapText="1"/>
    </xf>
    <xf numFmtId="165" fontId="26" fillId="6" borderId="73" xfId="9" applyNumberFormat="1" applyFont="1" applyFill="1" applyBorder="1" applyAlignment="1" applyProtection="1">
      <alignment horizontal="center" vertical="center" wrapText="1"/>
    </xf>
    <xf numFmtId="165" fontId="26" fillId="6" borderId="72" xfId="9" applyNumberFormat="1" applyFont="1" applyFill="1" applyBorder="1" applyAlignment="1" applyProtection="1">
      <alignment horizontal="center" vertical="center" wrapText="1"/>
    </xf>
    <xf numFmtId="0" fontId="13" fillId="16" borderId="83" xfId="0" applyFont="1" applyFill="1" applyBorder="1" applyAlignment="1" applyProtection="1">
      <alignment horizontal="center" vertical="center"/>
      <protection locked="0"/>
    </xf>
    <xf numFmtId="0" fontId="13" fillId="16" borderId="84" xfId="0" applyFont="1" applyFill="1" applyBorder="1" applyAlignment="1" applyProtection="1">
      <alignment horizontal="center" vertical="center"/>
      <protection locked="0"/>
    </xf>
    <xf numFmtId="165" fontId="26" fillId="6" borderId="76" xfId="9" applyNumberFormat="1" applyFont="1" applyFill="1" applyBorder="1" applyAlignment="1" applyProtection="1">
      <alignment horizontal="center" vertical="center" wrapText="1"/>
    </xf>
    <xf numFmtId="0" fontId="22" fillId="16" borderId="66" xfId="0" applyFont="1" applyFill="1" applyBorder="1" applyAlignment="1" applyProtection="1">
      <alignment horizontal="center" vertical="center" wrapText="1"/>
      <protection locked="0"/>
    </xf>
    <xf numFmtId="0" fontId="22" fillId="16" borderId="67" xfId="0" applyFont="1" applyFill="1" applyBorder="1" applyAlignment="1" applyProtection="1">
      <alignment horizontal="center" vertical="center" wrapText="1"/>
      <protection locked="0"/>
    </xf>
    <xf numFmtId="0" fontId="22" fillId="16" borderId="74" xfId="0" applyFont="1" applyFill="1" applyBorder="1" applyAlignment="1" applyProtection="1">
      <alignment horizontal="center" vertical="center" wrapText="1"/>
      <protection locked="0"/>
    </xf>
    <xf numFmtId="0" fontId="22" fillId="16" borderId="65" xfId="0" applyFont="1" applyFill="1" applyBorder="1" applyAlignment="1" applyProtection="1">
      <alignment horizontal="center" vertical="center" wrapText="1"/>
      <protection locked="0"/>
    </xf>
    <xf numFmtId="165" fontId="26" fillId="6" borderId="73" xfId="9" applyNumberFormat="1" applyFont="1" applyFill="1" applyBorder="1" applyAlignment="1" applyProtection="1">
      <alignment horizontal="right" vertical="center" wrapText="1"/>
    </xf>
    <xf numFmtId="0" fontId="13" fillId="13" borderId="80" xfId="0" applyFont="1" applyFill="1" applyBorder="1" applyAlignment="1">
      <alignment horizontal="left" wrapText="1"/>
    </xf>
    <xf numFmtId="0" fontId="13" fillId="13" borderId="81" xfId="0" applyFont="1" applyFill="1" applyBorder="1" applyAlignment="1">
      <alignment horizontal="left" wrapText="1"/>
    </xf>
    <xf numFmtId="0" fontId="13" fillId="13" borderId="91" xfId="0" applyFont="1" applyFill="1" applyBorder="1" applyAlignment="1">
      <alignment horizontal="left" wrapText="1"/>
    </xf>
    <xf numFmtId="0" fontId="13" fillId="13" borderId="92" xfId="0" applyFont="1" applyFill="1" applyBorder="1" applyAlignment="1">
      <alignment horizontal="left" wrapText="1"/>
    </xf>
    <xf numFmtId="0" fontId="13" fillId="13" borderId="106" xfId="0" applyFont="1" applyFill="1" applyBorder="1" applyAlignment="1">
      <alignment horizontal="left" wrapText="1"/>
    </xf>
    <xf numFmtId="0" fontId="13" fillId="13" borderId="107" xfId="0" applyFont="1" applyFill="1" applyBorder="1" applyAlignment="1">
      <alignment horizontal="left" wrapText="1"/>
    </xf>
    <xf numFmtId="0" fontId="31" fillId="16" borderId="68" xfId="0" applyFont="1" applyFill="1" applyBorder="1" applyAlignment="1">
      <alignment horizontal="center" vertical="top" wrapText="1"/>
    </xf>
    <xf numFmtId="0" fontId="31" fillId="16" borderId="69" xfId="0" applyFont="1" applyFill="1" applyBorder="1" applyAlignment="1">
      <alignment horizontal="center" vertical="top" wrapText="1"/>
    </xf>
    <xf numFmtId="0" fontId="31" fillId="16" borderId="75" xfId="0" applyFont="1" applyFill="1" applyBorder="1" applyAlignment="1">
      <alignment horizontal="center" vertical="top" wrapText="1"/>
    </xf>
    <xf numFmtId="0" fontId="13" fillId="16" borderId="104" xfId="0" applyFont="1" applyFill="1" applyBorder="1" applyAlignment="1" applyProtection="1">
      <alignment horizontal="center"/>
      <protection locked="0"/>
    </xf>
    <xf numFmtId="0" fontId="13" fillId="16" borderId="96" xfId="0" applyFont="1" applyFill="1" applyBorder="1" applyAlignment="1" applyProtection="1">
      <alignment horizontal="center"/>
      <protection locked="0"/>
    </xf>
    <xf numFmtId="0" fontId="13" fillId="16" borderId="105" xfId="0" applyFont="1" applyFill="1" applyBorder="1" applyAlignment="1" applyProtection="1">
      <alignment horizontal="center"/>
      <protection locked="0"/>
    </xf>
    <xf numFmtId="0" fontId="31" fillId="16" borderId="91" xfId="0" applyFont="1" applyFill="1" applyBorder="1" applyAlignment="1" applyProtection="1">
      <alignment horizontal="left" vertical="top" wrapText="1" indent="1"/>
      <protection locked="0"/>
    </xf>
    <xf numFmtId="0" fontId="31" fillId="16" borderId="92" xfId="0" applyFont="1" applyFill="1" applyBorder="1" applyAlignment="1" applyProtection="1">
      <alignment horizontal="left" vertical="top" wrapText="1" indent="1"/>
      <protection locked="0"/>
    </xf>
    <xf numFmtId="0" fontId="31" fillId="16" borderId="93" xfId="0" applyFont="1" applyFill="1" applyBorder="1" applyAlignment="1" applyProtection="1">
      <alignment horizontal="left" vertical="top" wrapText="1" indent="1"/>
      <protection locked="0"/>
    </xf>
    <xf numFmtId="0" fontId="15" fillId="4" borderId="24" xfId="0" applyFont="1" applyFill="1" applyBorder="1" applyAlignment="1">
      <alignment horizontal="left" wrapText="1" indent="1"/>
    </xf>
    <xf numFmtId="0" fontId="13" fillId="4" borderId="20" xfId="0" applyFont="1" applyFill="1" applyBorder="1" applyAlignment="1">
      <alignment horizontal="left" wrapText="1" indent="1"/>
    </xf>
  </cellXfs>
  <cellStyles count="14">
    <cellStyle name="Cell för ifyllnad" xfId="1" xr:uid="{00000000-0005-0000-0000-000000000000}"/>
    <cellStyle name="Hyperlänk" xfId="2" builtinId="8"/>
    <cellStyle name="Normal" xfId="0" builtinId="0"/>
    <cellStyle name="Procent" xfId="13" builtinId="5"/>
    <cellStyle name="Rubrik tabell mindre" xfId="3" xr:uid="{00000000-0005-0000-0000-000004000000}"/>
    <cellStyle name="Rubrik textsida" xfId="4" xr:uid="{00000000-0005-0000-0000-000005000000}"/>
    <cellStyle name="Tabell" xfId="5" xr:uid="{00000000-0005-0000-0000-000006000000}"/>
    <cellStyle name="Tabell - markerad rad" xfId="6" xr:uid="{00000000-0005-0000-0000-000007000000}"/>
    <cellStyle name="Tabellrubrik nivå 2" xfId="7" xr:uid="{00000000-0005-0000-0000-000008000000}"/>
    <cellStyle name="Tabellrubrik nivå 3" xfId="8" xr:uid="{00000000-0005-0000-0000-000009000000}"/>
    <cellStyle name="Tabellsumma" xfId="9" xr:uid="{00000000-0005-0000-0000-00000A000000}"/>
    <cellStyle name="Underrubrik tabell" xfId="10" xr:uid="{00000000-0005-0000-0000-00000B000000}"/>
    <cellStyle name="Underrubrik textsida" xfId="11" xr:uid="{00000000-0005-0000-0000-00000C000000}"/>
    <cellStyle name="Valuta" xfId="12" builtinId="4"/>
  </cellStyles>
  <dxfs count="98">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color rgb="FFFF0000"/>
      </font>
      <fill>
        <patternFill>
          <bgColor theme="0"/>
        </patternFill>
      </fill>
    </dxf>
    <dxf>
      <font>
        <b val="0"/>
        <i/>
        <color rgb="FFFF0000"/>
      </font>
      <fill>
        <patternFill>
          <bgColor theme="0"/>
        </patternFill>
      </fill>
    </dxf>
    <dxf>
      <font>
        <b val="0"/>
        <i/>
        <color rgb="FFFF0000"/>
      </font>
      <fill>
        <patternFill>
          <bgColor theme="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color theme="0" tint="-0.499984740745262"/>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fill>
        <patternFill>
          <bgColor rgb="FFC00000"/>
        </patternFill>
      </fill>
    </dxf>
    <dxf>
      <fill>
        <patternFill>
          <bgColor rgb="FFC00000"/>
        </patternFill>
      </fill>
    </dxf>
    <dxf>
      <font>
        <color theme="0"/>
      </font>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ill>
        <patternFill>
          <bgColor rgb="FFBFBFBF"/>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ill>
        <patternFill>
          <bgColor theme="0" tint="-0.24994659260841701"/>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rgb="FFC0000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7A2C0"/>
      <rgbColor rgb="00FFFFFF"/>
      <rgbColor rgb="00000000"/>
      <rgbColor rgb="007F7F7F"/>
      <rgbColor rgb="00BFBFBF"/>
      <rgbColor rgb="00666666"/>
      <rgbColor rgb="00000000"/>
      <rgbColor rgb="00A6A6A6"/>
      <rgbColor rgb="00000000"/>
      <rgbColor rgb="007F7F7F"/>
      <rgbColor rgb="00FFFFFF"/>
      <rgbColor rgb="00666666"/>
      <rgbColor rgb="00E5E5E5"/>
      <rgbColor rgb="00A6A6A6"/>
      <rgbColor rgb="00FFFFFF"/>
      <rgbColor rgb="00FFFFFF"/>
      <rgbColor rgb="0067A2C0"/>
      <rgbColor rgb="00AAA095"/>
      <rgbColor rgb="00EC736A"/>
      <rgbColor rgb="00FFE91B"/>
      <rgbColor rgb="00000000"/>
      <rgbColor rgb="00FFFFFF"/>
      <rgbColor rgb="00000000"/>
      <rgbColor rgb="00000000"/>
      <rgbColor rgb="0067A2C0"/>
      <rgbColor rgb="00AAA095"/>
      <rgbColor rgb="00EC736A"/>
      <rgbColor rgb="00FFE91B"/>
      <rgbColor rgb="00000000"/>
      <rgbColor rgb="00FFFFFF"/>
      <rgbColor rgb="00000000"/>
      <rgbColor rgb="00000000"/>
      <rgbColor rgb="00BFBFBF"/>
      <rgbColor rgb="00A6A6A6"/>
      <rgbColor rgb="007F7F7F"/>
      <rgbColor rgb="00666666"/>
      <rgbColor rgb="00BFBFBF"/>
      <rgbColor rgb="00000000"/>
      <rgbColor rgb="00E5E5E5"/>
      <rgbColor rgb="004D4D4D"/>
      <rgbColor rgb="00BFBFBF"/>
      <rgbColor rgb="00A6A6A6"/>
      <rgbColor rgb="00666666"/>
      <rgbColor rgb="004D4D4D"/>
      <rgbColor rgb="004D4D4D"/>
      <rgbColor rgb="004D4D4D"/>
      <rgbColor rgb="00E5E5E5"/>
      <rgbColor rgb="00FFFFFF"/>
      <rgbColor rgb="00000000"/>
      <rgbColor rgb="007F7F7F"/>
      <rgbColor rgb="00FFE91B"/>
      <rgbColor rgb="00EC736A"/>
      <rgbColor rgb="00AAA095"/>
      <rgbColor rgb="00E5E5E5"/>
      <rgbColor rgb="00000000"/>
      <rgbColor rgb="00000000"/>
    </indexedColors>
    <mruColors>
      <color rgb="FFBFBFBF"/>
      <color rgb="FFF0F0F0"/>
      <color rgb="FFECECEC"/>
      <color rgb="FFCCFFCC"/>
      <color rgb="FFFFFFCC"/>
      <color rgb="FFC595C7"/>
      <color rgb="FFE2E2E2"/>
      <color rgb="FF565656"/>
      <color rgb="FF9E5FA1"/>
      <color rgb="FF663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11724217</xdr:colOff>
      <xdr:row>0</xdr:row>
      <xdr:rowOff>10583</xdr:rowOff>
    </xdr:from>
    <xdr:ext cx="1120371" cy="432955"/>
    <xdr:sp macro="" textlink="">
      <xdr:nvSpPr>
        <xdr:cNvPr id="3" name="textruta 3">
          <a:extLst>
            <a:ext uri="{FF2B5EF4-FFF2-40B4-BE49-F238E27FC236}">
              <a16:creationId xmlns:a16="http://schemas.microsoft.com/office/drawing/2014/main" id="{00000000-0008-0000-0000-000003000000}"/>
            </a:ext>
          </a:extLst>
        </xdr:cNvPr>
        <xdr:cNvSpPr txBox="1"/>
      </xdr:nvSpPr>
      <xdr:spPr>
        <a:xfrm>
          <a:off x="11564197" y="10583"/>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oneCellAnchor>
    <xdr:from>
      <xdr:col>0</xdr:col>
      <xdr:colOff>9546166</xdr:colOff>
      <xdr:row>4</xdr:row>
      <xdr:rowOff>42333</xdr:rowOff>
    </xdr:from>
    <xdr:ext cx="3828326" cy="740833"/>
    <xdr:sp macro="" textlink="">
      <xdr:nvSpPr>
        <xdr:cNvPr id="6" name="Rektangel med rundade hörn 17">
          <a:extLst>
            <a:ext uri="{FF2B5EF4-FFF2-40B4-BE49-F238E27FC236}">
              <a16:creationId xmlns:a16="http://schemas.microsoft.com/office/drawing/2014/main" id="{00000000-0008-0000-0000-000006000000}"/>
            </a:ext>
          </a:extLst>
        </xdr:cNvPr>
        <xdr:cNvSpPr/>
      </xdr:nvSpPr>
      <xdr:spPr>
        <a:xfrm>
          <a:off x="9546166" y="4074583"/>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0</xdr:col>
      <xdr:colOff>9593034</xdr:colOff>
      <xdr:row>4</xdr:row>
      <xdr:rowOff>71060</xdr:rowOff>
    </xdr:from>
    <xdr:ext cx="2180168" cy="264560"/>
    <xdr:sp macro="" textlink="">
      <xdr:nvSpPr>
        <xdr:cNvPr id="7" name="textruta 18">
          <a:extLst>
            <a:ext uri="{FF2B5EF4-FFF2-40B4-BE49-F238E27FC236}">
              <a16:creationId xmlns:a16="http://schemas.microsoft.com/office/drawing/2014/main" id="{00000000-0008-0000-0000-000007000000}"/>
            </a:ext>
          </a:extLst>
        </xdr:cNvPr>
        <xdr:cNvSpPr txBox="1"/>
      </xdr:nvSpPr>
      <xdr:spPr>
        <a:xfrm>
          <a:off x="9593034" y="4103310"/>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0</xdr:col>
      <xdr:colOff>9593034</xdr:colOff>
      <xdr:row>5</xdr:row>
      <xdr:rowOff>95250</xdr:rowOff>
    </xdr:from>
    <xdr:ext cx="2214196" cy="436786"/>
    <xdr:sp macro="" textlink="">
      <xdr:nvSpPr>
        <xdr:cNvPr id="8" name="textruta 19">
          <a:extLst>
            <a:ext uri="{FF2B5EF4-FFF2-40B4-BE49-F238E27FC236}">
              <a16:creationId xmlns:a16="http://schemas.microsoft.com/office/drawing/2014/main" id="{00000000-0008-0000-0000-000008000000}"/>
            </a:ext>
          </a:extLst>
        </xdr:cNvPr>
        <xdr:cNvSpPr txBox="1"/>
      </xdr:nvSpPr>
      <xdr:spPr>
        <a:xfrm>
          <a:off x="9593034" y="4318000"/>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0</xdr:col>
      <xdr:colOff>11794361</xdr:colOff>
      <xdr:row>4</xdr:row>
      <xdr:rowOff>85462</xdr:rowOff>
    </xdr:from>
    <xdr:ext cx="1476375" cy="631031"/>
    <xdr:sp macro="" textlink="">
      <xdr:nvSpPr>
        <xdr:cNvPr id="9" name="textruta 19">
          <a:extLst>
            <a:ext uri="{FF2B5EF4-FFF2-40B4-BE49-F238E27FC236}">
              <a16:creationId xmlns:a16="http://schemas.microsoft.com/office/drawing/2014/main" id="{00000000-0008-0000-0000-000009000000}"/>
            </a:ext>
          </a:extLst>
        </xdr:cNvPr>
        <xdr:cNvSpPr txBox="1"/>
      </xdr:nvSpPr>
      <xdr:spPr>
        <a:xfrm>
          <a:off x="11794361" y="4117712"/>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0</xdr:col>
      <xdr:colOff>0</xdr:colOff>
      <xdr:row>0</xdr:row>
      <xdr:rowOff>0</xdr:rowOff>
    </xdr:from>
    <xdr:to>
      <xdr:col>0</xdr:col>
      <xdr:colOff>1068917</xdr:colOff>
      <xdr:row>1</xdr:row>
      <xdr:rowOff>183841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8917" cy="465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864591</xdr:colOff>
      <xdr:row>9</xdr:row>
      <xdr:rowOff>140691</xdr:rowOff>
    </xdr:from>
    <xdr:to>
      <xdr:col>2</xdr:col>
      <xdr:colOff>992781</xdr:colOff>
      <xdr:row>9</xdr:row>
      <xdr:rowOff>268881</xdr:rowOff>
    </xdr:to>
    <xdr:sp macro="" textlink="">
      <xdr:nvSpPr>
        <xdr:cNvPr id="3" name="Graphic 3" descr="Information with solid fill">
          <a:extLst>
            <a:ext uri="{FF2B5EF4-FFF2-40B4-BE49-F238E27FC236}">
              <a16:creationId xmlns:a16="http://schemas.microsoft.com/office/drawing/2014/main" id="{67E7FE70-5CAE-B2D0-FD8A-2183324DE93A}"/>
            </a:ext>
          </a:extLst>
        </xdr:cNvPr>
        <xdr:cNvSpPr/>
      </xdr:nvSpPr>
      <xdr:spPr>
        <a:xfrm>
          <a:off x="2283816" y="1759941"/>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oneCellAnchor>
    <xdr:from>
      <xdr:col>9</xdr:col>
      <xdr:colOff>361121</xdr:colOff>
      <xdr:row>0</xdr:row>
      <xdr:rowOff>0</xdr:rowOff>
    </xdr:from>
    <xdr:ext cx="1120371" cy="331304"/>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979504" y="0"/>
          <a:ext cx="1120371" cy="331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xdr:txBody>
    </xdr:sp>
    <xdr:clientData/>
  </xdr:oneCellAnchor>
  <xdr:twoCellAnchor>
    <xdr:from>
      <xdr:col>13</xdr:col>
      <xdr:colOff>5245</xdr:colOff>
      <xdr:row>18</xdr:row>
      <xdr:rowOff>164121</xdr:rowOff>
    </xdr:from>
    <xdr:to>
      <xdr:col>24</xdr:col>
      <xdr:colOff>400050</xdr:colOff>
      <xdr:row>31</xdr:row>
      <xdr:rowOff>130175</xdr:rowOff>
    </xdr:to>
    <xdr:sp macro="" textlink="">
      <xdr:nvSpPr>
        <xdr:cNvPr id="7" name="Support_Box1">
          <a:extLst>
            <a:ext uri="{FF2B5EF4-FFF2-40B4-BE49-F238E27FC236}">
              <a16:creationId xmlns:a16="http://schemas.microsoft.com/office/drawing/2014/main" id="{00000000-0008-0000-0100-000007000000}"/>
            </a:ext>
          </a:extLst>
        </xdr:cNvPr>
        <xdr:cNvSpPr/>
      </xdr:nvSpPr>
      <xdr:spPr>
        <a:xfrm>
          <a:off x="10158895" y="3307371"/>
          <a:ext cx="7519505" cy="3014054"/>
        </a:xfrm>
        <a:prstGeom prst="wedgeRoundRectCallout">
          <a:avLst>
            <a:gd name="adj1" fmla="val -67901"/>
            <a:gd name="adj2" fmla="val -4225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 Här fyller ni</a:t>
          </a:r>
          <a:r>
            <a:rPr lang="en-US" sz="1100" baseline="0">
              <a:solidFill>
                <a:schemeClr val="tx1">
                  <a:lumMod val="75000"/>
                  <a:lumOff val="25000"/>
                </a:schemeClr>
              </a:solidFill>
            </a:rPr>
            <a:t> i hur ni värderar</a:t>
          </a:r>
          <a:r>
            <a:rPr lang="en-US" sz="1100">
              <a:solidFill>
                <a:schemeClr val="tx1">
                  <a:lumMod val="75000"/>
                  <a:lumOff val="25000"/>
                </a:schemeClr>
              </a:solidFill>
            </a:rPr>
            <a:t> kraven/utvärderingskriterierna</a:t>
          </a:r>
          <a:r>
            <a:rPr lang="en-US" sz="1100" baseline="0">
              <a:solidFill>
                <a:schemeClr val="tx1">
                  <a:lumMod val="75000"/>
                  <a:lumOff val="25000"/>
                </a:schemeClr>
              </a:solidFill>
            </a:rPr>
            <a:t>, använd procent (%). Överblivna procentenheter blir LCC-kostnad.</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anger ni inte några utvärderingskriterier. </a:t>
          </a:r>
          <a:endParaRPr lang="en-US" sz="1100">
            <a:solidFill>
              <a:schemeClr val="tx1">
                <a:lumMod val="75000"/>
                <a:lumOff val="25000"/>
              </a:schemeClr>
            </a:solidFill>
          </a:endParaRPr>
        </a:p>
      </xdr:txBody>
    </xdr:sp>
    <xdr:clientData/>
  </xdr:twoCellAnchor>
  <xdr:twoCellAnchor>
    <xdr:from>
      <xdr:col>13</xdr:col>
      <xdr:colOff>101600</xdr:colOff>
      <xdr:row>31</xdr:row>
      <xdr:rowOff>158517</xdr:rowOff>
    </xdr:from>
    <xdr:to>
      <xdr:col>24</xdr:col>
      <xdr:colOff>520700</xdr:colOff>
      <xdr:row>36</xdr:row>
      <xdr:rowOff>277090</xdr:rowOff>
    </xdr:to>
    <xdr:sp macro="" textlink="">
      <xdr:nvSpPr>
        <xdr:cNvPr id="10" name="Support_Box3">
          <a:extLst>
            <a:ext uri="{FF2B5EF4-FFF2-40B4-BE49-F238E27FC236}">
              <a16:creationId xmlns:a16="http://schemas.microsoft.com/office/drawing/2014/main" id="{00000000-0008-0000-0100-00000A000000}"/>
            </a:ext>
          </a:extLst>
        </xdr:cNvPr>
        <xdr:cNvSpPr/>
      </xdr:nvSpPr>
      <xdr:spPr>
        <a:xfrm>
          <a:off x="9736282" y="6387290"/>
          <a:ext cx="7017327" cy="1648345"/>
        </a:xfrm>
        <a:prstGeom prst="wedgeRoundRectCallout">
          <a:avLst>
            <a:gd name="adj1" fmla="val -67462"/>
            <a:gd name="adj2" fmla="val -264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 Krav anges i denna ruta. Dessa krav måste vara uppfyllda för att avropssvaret </a:t>
          </a:r>
          <a:r>
            <a:rPr lang="en-US" sz="1100" baseline="0">
              <a:solidFill>
                <a:schemeClr val="tx1">
                  <a:lumMod val="75000"/>
                  <a:lumOff val="25000"/>
                </a:schemeClr>
              </a:solidFill>
            </a:rPr>
            <a:t>ska kunna antas.</a:t>
          </a:r>
          <a:r>
            <a:rPr lang="en-US" sz="1100">
              <a:solidFill>
                <a:schemeClr val="tx1">
                  <a:lumMod val="75000"/>
                  <a:lumOff val="25000"/>
                </a:schemeClr>
              </a:solidFill>
            </a:rPr>
            <a:t> </a:t>
          </a:r>
        </a:p>
        <a:p>
          <a:pPr algn="l"/>
          <a:endParaRPr lang="en-US" sz="1100">
            <a:solidFill>
              <a:schemeClr val="tx1">
                <a:lumMod val="75000"/>
                <a:lumOff val="25000"/>
              </a:schemeClr>
            </a:solidFill>
          </a:endParaRPr>
        </a:p>
        <a:p>
          <a:pPr algn="l"/>
          <a:r>
            <a:rPr lang="en-US" sz="1100">
              <a:solidFill>
                <a:schemeClr val="tx1">
                  <a:lumMod val="75000"/>
                  <a:lumOff val="25000"/>
                </a:schemeClr>
              </a:solidFill>
            </a:rPr>
            <a:t>* Under rubriken </a:t>
          </a:r>
          <a:r>
            <a:rPr lang="en-US" sz="1100" i="1">
              <a:solidFill>
                <a:schemeClr val="tx1">
                  <a:lumMod val="75000"/>
                  <a:lumOff val="25000"/>
                </a:schemeClr>
              </a:solidFill>
            </a:rPr>
            <a:t>"Ange</a:t>
          </a:r>
          <a:r>
            <a:rPr lang="en-US" sz="1100" i="1" baseline="0">
              <a:solidFill>
                <a:schemeClr val="tx1">
                  <a:lumMod val="75000"/>
                  <a:lumOff val="25000"/>
                </a:schemeClr>
              </a:solidFill>
            </a:rPr>
            <a:t> krav" </a:t>
          </a:r>
          <a:r>
            <a:rPr lang="en-US" sz="1100" i="0" baseline="0">
              <a:solidFill>
                <a:schemeClr val="tx1">
                  <a:lumMod val="75000"/>
                  <a:lumOff val="25000"/>
                </a:schemeClr>
              </a:solidFill>
            </a:rPr>
            <a:t>anges kraven</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Välj i scroll-listan under rubriken </a:t>
          </a:r>
          <a:r>
            <a:rPr lang="en-US" sz="1100" i="1" baseline="0">
              <a:solidFill>
                <a:schemeClr val="tx1">
                  <a:lumMod val="75000"/>
                  <a:lumOff val="25000"/>
                </a:schemeClr>
              </a:solidFill>
            </a:rPr>
            <a:t>"Kategori av krav"</a:t>
          </a:r>
          <a:r>
            <a:rPr lang="en-US" sz="1100" baseline="0">
              <a:solidFill>
                <a:schemeClr val="tx1">
                  <a:lumMod val="75000"/>
                  <a:lumOff val="25000"/>
                </a:schemeClr>
              </a:solidFill>
            </a:rPr>
            <a:t> till vilken kategori kravet tillhör.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i="1" baseline="0">
              <a:solidFill>
                <a:schemeClr val="tx1">
                  <a:lumMod val="75000"/>
                  <a:lumOff val="25000"/>
                </a:schemeClr>
              </a:solidFill>
            </a:rPr>
            <a:t>Exempel: Fordonet ska släppa ut maximalt X gram CO2/km. Kategori av krav = Miljö</a:t>
          </a:r>
          <a:endParaRPr lang="en-US" sz="1100" i="1">
            <a:solidFill>
              <a:schemeClr val="tx1">
                <a:lumMod val="75000"/>
                <a:lumOff val="25000"/>
              </a:schemeClr>
            </a:solidFill>
          </a:endParaRPr>
        </a:p>
      </xdr:txBody>
    </xdr:sp>
    <xdr:clientData/>
  </xdr:twoCellAnchor>
  <xdr:twoCellAnchor>
    <xdr:from>
      <xdr:col>13</xdr:col>
      <xdr:colOff>95933</xdr:colOff>
      <xdr:row>7</xdr:row>
      <xdr:rowOff>172489</xdr:rowOff>
    </xdr:from>
    <xdr:to>
      <xdr:col>22</xdr:col>
      <xdr:colOff>146050</xdr:colOff>
      <xdr:row>10</xdr:row>
      <xdr:rowOff>26632</xdr:rowOff>
    </xdr:to>
    <xdr:sp macro="" textlink="">
      <xdr:nvSpPr>
        <xdr:cNvPr id="12" name="Support_Box1">
          <a:extLst>
            <a:ext uri="{FF2B5EF4-FFF2-40B4-BE49-F238E27FC236}">
              <a16:creationId xmlns:a16="http://schemas.microsoft.com/office/drawing/2014/main" id="{00000000-0008-0000-0100-00000C000000}"/>
            </a:ext>
          </a:extLst>
        </xdr:cNvPr>
        <xdr:cNvSpPr/>
      </xdr:nvSpPr>
      <xdr:spPr>
        <a:xfrm>
          <a:off x="9741583" y="1531389"/>
          <a:ext cx="5523817" cy="419293"/>
        </a:xfrm>
        <a:prstGeom prst="wedgeRoundRectCallout">
          <a:avLst>
            <a:gd name="adj1" fmla="val -92339"/>
            <a:gd name="adj2" fmla="val -2096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Ange förutsättningarna för er avropsförfrågan.        = klicka på cellen för mer information.   </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101222</xdr:colOff>
      <xdr:row>5</xdr:row>
      <xdr:rowOff>185324</xdr:rowOff>
    </xdr:from>
    <xdr:to>
      <xdr:col>19</xdr:col>
      <xdr:colOff>133350</xdr:colOff>
      <xdr:row>7</xdr:row>
      <xdr:rowOff>111088</xdr:rowOff>
    </xdr:to>
    <xdr:sp macro="" textlink="">
      <xdr:nvSpPr>
        <xdr:cNvPr id="13" name="Support_Box1">
          <a:extLst>
            <a:ext uri="{FF2B5EF4-FFF2-40B4-BE49-F238E27FC236}">
              <a16:creationId xmlns:a16="http://schemas.microsoft.com/office/drawing/2014/main" id="{00000000-0008-0000-0100-00000D000000}"/>
            </a:ext>
          </a:extLst>
        </xdr:cNvPr>
        <xdr:cNvSpPr/>
      </xdr:nvSpPr>
      <xdr:spPr>
        <a:xfrm>
          <a:off x="10286622" y="902874"/>
          <a:ext cx="3816728" cy="427414"/>
        </a:xfrm>
        <a:prstGeom prst="wedgeRoundRectCallout">
          <a:avLst>
            <a:gd name="adj1" fmla="val -112478"/>
            <a:gd name="adj2" fmla="val -51889"/>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 i era kontaktuppgifter.</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51908</xdr:colOff>
      <xdr:row>10</xdr:row>
      <xdr:rowOff>95250</xdr:rowOff>
    </xdr:from>
    <xdr:to>
      <xdr:col>24</xdr:col>
      <xdr:colOff>392267</xdr:colOff>
      <xdr:row>18</xdr:row>
      <xdr:rowOff>180976</xdr:rowOff>
    </xdr:to>
    <xdr:sp macro="" textlink="">
      <xdr:nvSpPr>
        <xdr:cNvPr id="14" name="Support_Box1">
          <a:extLst>
            <a:ext uri="{FF2B5EF4-FFF2-40B4-BE49-F238E27FC236}">
              <a16:creationId xmlns:a16="http://schemas.microsoft.com/office/drawing/2014/main" id="{00000000-0008-0000-0100-00000E000000}"/>
            </a:ext>
          </a:extLst>
        </xdr:cNvPr>
        <xdr:cNvSpPr/>
      </xdr:nvSpPr>
      <xdr:spPr>
        <a:xfrm>
          <a:off x="10205558" y="2019300"/>
          <a:ext cx="7465059" cy="1304926"/>
        </a:xfrm>
        <a:prstGeom prst="wedgeRoundRectCallout">
          <a:avLst>
            <a:gd name="adj1" fmla="val -69860"/>
            <a:gd name="adj2" fmla="val -1695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Ange förutsättningarna för LCC-kalkylen.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lumMod val="75000"/>
                  <a:lumOff val="25000"/>
                </a:schemeClr>
              </a:solidFill>
            </a:rPr>
            <a:t>Beräknat restvärde i %</a:t>
          </a:r>
          <a:r>
            <a:rPr lang="en-US" sz="1100">
              <a:solidFill>
                <a:schemeClr val="tx1">
                  <a:lumMod val="75000"/>
                  <a:lumOff val="25000"/>
                </a:schemeClr>
              </a:solidFill>
            </a:rPr>
            <a:t>:</a:t>
          </a:r>
          <a:r>
            <a:rPr lang="en-US" sz="1100" baseline="0">
              <a:solidFill>
                <a:schemeClr val="tx1">
                  <a:lumMod val="75000"/>
                  <a:lumOff val="25000"/>
                </a:schemeClr>
              </a:solidFill>
            </a:rPr>
            <a:t> Ni kan välja på att fylla i rutan beräknat restvärde i % på denna sida eller låta leverantören fylla i återköpsvärde i kronor i svarsmallen. Ni låter i så fall rutan på denna sida vara tom.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a:t>
          </a:r>
          <a:endParaRPr lang="en-US" sz="1100" baseline="0">
            <a:solidFill>
              <a:srgbClr val="40404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a:solidFill>
                <a:srgbClr val="404040"/>
              </a:solidFill>
              <a:effectLst/>
              <a:latin typeface="+mn-lt"/>
              <a:ea typeface="+mn-ea"/>
              <a:cs typeface="+mn-cs"/>
            </a:rPr>
            <a:t>Om ni har preciserat i ert avrop att garanterat återköpsvärde ska tillämpas så utelämnas denna uppgift i avropsmallen. Leverantören/återförsäljaren anger då restvärdet som garanterat återköpsvärde i kr i flik 3 i denna avropsmall.</a:t>
          </a:r>
        </a:p>
        <a:p>
          <a:pPr algn="l"/>
          <a:endParaRPr lang="en-US" sz="1100" baseline="0">
            <a:solidFill>
              <a:schemeClr val="tx1">
                <a:lumMod val="75000"/>
                <a:lumOff val="25000"/>
              </a:schemeClr>
            </a:solidFill>
          </a:endParaRPr>
        </a:p>
      </xdr:txBody>
    </xdr:sp>
    <xdr:clientData/>
  </xdr:twoCellAnchor>
  <xdr:oneCellAnchor>
    <xdr:from>
      <xdr:col>13</xdr:col>
      <xdr:colOff>139857</xdr:colOff>
      <xdr:row>0</xdr:row>
      <xdr:rowOff>99746</xdr:rowOff>
    </xdr:from>
    <xdr:ext cx="3828326" cy="740833"/>
    <xdr:sp macro="" textlink="">
      <xdr:nvSpPr>
        <xdr:cNvPr id="15" name="Rektangel med rundade hörn 17">
          <a:extLst>
            <a:ext uri="{FF2B5EF4-FFF2-40B4-BE49-F238E27FC236}">
              <a16:creationId xmlns:a16="http://schemas.microsoft.com/office/drawing/2014/main" id="{00000000-0008-0000-0100-00000F000000}"/>
            </a:ext>
          </a:extLst>
        </xdr:cNvPr>
        <xdr:cNvSpPr/>
      </xdr:nvSpPr>
      <xdr:spPr>
        <a:xfrm>
          <a:off x="10018643" y="99746"/>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13</xdr:col>
      <xdr:colOff>186725</xdr:colOff>
      <xdr:row>0</xdr:row>
      <xdr:rowOff>147523</xdr:rowOff>
    </xdr:from>
    <xdr:ext cx="2180168" cy="264560"/>
    <xdr:sp macro="" textlink="">
      <xdr:nvSpPr>
        <xdr:cNvPr id="16" name="textruta 18">
          <a:extLst>
            <a:ext uri="{FF2B5EF4-FFF2-40B4-BE49-F238E27FC236}">
              <a16:creationId xmlns:a16="http://schemas.microsoft.com/office/drawing/2014/main" id="{00000000-0008-0000-0100-000010000000}"/>
            </a:ext>
          </a:extLst>
        </xdr:cNvPr>
        <xdr:cNvSpPr txBox="1"/>
      </xdr:nvSpPr>
      <xdr:spPr>
        <a:xfrm>
          <a:off x="10073675" y="147523"/>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13</xdr:col>
      <xdr:colOff>196250</xdr:colOff>
      <xdr:row>1</xdr:row>
      <xdr:rowOff>62856</xdr:rowOff>
    </xdr:from>
    <xdr:ext cx="2214196" cy="436786"/>
    <xdr:sp macro="" textlink="">
      <xdr:nvSpPr>
        <xdr:cNvPr id="17" name="textruta 19">
          <a:extLst>
            <a:ext uri="{FF2B5EF4-FFF2-40B4-BE49-F238E27FC236}">
              <a16:creationId xmlns:a16="http://schemas.microsoft.com/office/drawing/2014/main" id="{00000000-0008-0000-0100-000011000000}"/>
            </a:ext>
          </a:extLst>
        </xdr:cNvPr>
        <xdr:cNvSpPr txBox="1"/>
      </xdr:nvSpPr>
      <xdr:spPr>
        <a:xfrm>
          <a:off x="10083200" y="348606"/>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twoCellAnchor>
    <xdr:from>
      <xdr:col>13</xdr:col>
      <xdr:colOff>726403</xdr:colOff>
      <xdr:row>56</xdr:row>
      <xdr:rowOff>160507</xdr:rowOff>
    </xdr:from>
    <xdr:to>
      <xdr:col>32</xdr:col>
      <xdr:colOff>396505</xdr:colOff>
      <xdr:row>70</xdr:row>
      <xdr:rowOff>139701</xdr:rowOff>
    </xdr:to>
    <xdr:sp macro="" textlink="">
      <xdr:nvSpPr>
        <xdr:cNvPr id="18" name="Support_Box3">
          <a:extLst>
            <a:ext uri="{FF2B5EF4-FFF2-40B4-BE49-F238E27FC236}">
              <a16:creationId xmlns:a16="http://schemas.microsoft.com/office/drawing/2014/main" id="{00000000-0008-0000-0100-000012000000}"/>
            </a:ext>
          </a:extLst>
        </xdr:cNvPr>
        <xdr:cNvSpPr/>
      </xdr:nvSpPr>
      <xdr:spPr>
        <a:xfrm>
          <a:off x="10372053" y="13990807"/>
          <a:ext cx="10731802" cy="4011444"/>
        </a:xfrm>
        <a:prstGeom prst="wedgeRoundRectCallout">
          <a:avLst>
            <a:gd name="adj1" fmla="val -68538"/>
            <a:gd name="adj2" fmla="val -22906"/>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6a: Här anges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kan besvaras</a:t>
          </a:r>
          <a:r>
            <a:rPr lang="en-US" sz="1100" baseline="0">
              <a:solidFill>
                <a:schemeClr val="tx1">
                  <a:lumMod val="75000"/>
                  <a:lumOff val="25000"/>
                </a:schemeClr>
              </a:solidFill>
            </a:rPr>
            <a:t> med Ja eller Nej av </a:t>
          </a:r>
          <a:r>
            <a:rPr lang="en-US" sz="1100" b="1" baseline="0">
              <a:solidFill>
                <a:schemeClr val="tx1">
                  <a:lumMod val="75000"/>
                  <a:lumOff val="25000"/>
                </a:schemeClr>
              </a:solidFill>
            </a:rPr>
            <a:t>leverantören</a:t>
          </a:r>
          <a:r>
            <a:rPr lang="en-US" sz="1100" baseline="0">
              <a:solidFill>
                <a:schemeClr val="tx1">
                  <a:lumMod val="75000"/>
                  <a:lumOff val="25000"/>
                </a:schemeClr>
              </a:solidFill>
            </a:rPr>
            <a:t>. Dvs. utvärderingskriterier som antingen kan uppfyllas till fullo (Ja) eller inte uppfyllas alls (Nej). Dessa utvärderingskriterier måste inte vara uppfyllda för att avropssvaret ska kunna antas men de ger ett mervärde för er beställare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a:t>
          </a:r>
          <a:r>
            <a:rPr lang="en-US" sz="1100" i="0" baseline="0">
              <a:solidFill>
                <a:schemeClr val="tx1">
                  <a:lumMod val="75000"/>
                  <a:lumOff val="25000"/>
                </a:schemeClr>
              </a:solidFill>
            </a:rPr>
            <a:t>beskrivs utvärderingskriterierna</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 </a:t>
          </a:r>
          <a:r>
            <a:rPr lang="en-US" sz="1100" baseline="0">
              <a:solidFill>
                <a:schemeClr val="tx1">
                  <a:lumMod val="75000"/>
                  <a:lumOff val="25000"/>
                </a:schemeClr>
              </a:solidFill>
            </a:rPr>
            <a:t>till vilken kategori utvärderingskriteriet tillhör.</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1: </a:t>
          </a:r>
          <a:r>
            <a:rPr lang="en-US" sz="1100" i="1" baseline="0">
              <a:solidFill>
                <a:schemeClr val="tx1">
                  <a:lumMod val="75000"/>
                  <a:lumOff val="25000"/>
                </a:schemeClr>
              </a:solidFill>
            </a:rPr>
            <a:t>Fordonet bör vara utrustat med back-kamera. Kategori av utvärderingskriterium = Säkerhet. Antal poäng för uppfyllt utvärderingskriterium = 10.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2: </a:t>
          </a:r>
          <a:r>
            <a:rPr lang="en-US" sz="1100" b="0" i="1" baseline="0">
              <a:solidFill>
                <a:schemeClr val="tx1">
                  <a:lumMod val="75000"/>
                  <a:lumOff val="25000"/>
                </a:schemeClr>
              </a:solidFill>
            </a:rPr>
            <a:t> Fordonet bör minst ha erhållit säkerhetsbetyg 90% för säkerhetsområdet "Skydd av vuxna" i Euro NCAPs säkerhetstester. Kategori av utvärderingskriterium = Säkerhet. Antal poäng för uppfyllt utvärderingskriterium = 5</a:t>
          </a:r>
        </a:p>
        <a:p>
          <a:pPr algn="l"/>
          <a:endParaRPr lang="en-US" sz="1100" b="0" i="1" baseline="0">
            <a:solidFill>
              <a:schemeClr val="tx1">
                <a:lumMod val="75000"/>
                <a:lumOff val="25000"/>
              </a:schemeClr>
            </a:solidFill>
          </a:endParaRPr>
        </a:p>
        <a:p>
          <a:pPr algn="l"/>
          <a:r>
            <a:rPr lang="en-US" sz="1100" b="0" i="1" baseline="0">
              <a:solidFill>
                <a:schemeClr val="tx1">
                  <a:lumMod val="75000"/>
                  <a:lumOff val="25000"/>
                </a:schemeClr>
              </a:solidFill>
            </a:rPr>
            <a:t>Enligt exemplena ovan värderas utvärderingskriteriet i exempel 1 dubbelt så högt som utvärderingskriteriet i exempel 2.</a:t>
          </a:r>
        </a:p>
      </xdr:txBody>
    </xdr:sp>
    <xdr:clientData/>
  </xdr:twoCellAnchor>
  <xdr:twoCellAnchor>
    <xdr:from>
      <xdr:col>14</xdr:col>
      <xdr:colOff>273844</xdr:colOff>
      <xdr:row>93</xdr:row>
      <xdr:rowOff>95250</xdr:rowOff>
    </xdr:from>
    <xdr:to>
      <xdr:col>31</xdr:col>
      <xdr:colOff>262996</xdr:colOff>
      <xdr:row>117</xdr:row>
      <xdr:rowOff>242455</xdr:rowOff>
    </xdr:to>
    <xdr:sp macro="" textlink="">
      <xdr:nvSpPr>
        <xdr:cNvPr id="19" name="Support_Box3">
          <a:extLst>
            <a:ext uri="{FF2B5EF4-FFF2-40B4-BE49-F238E27FC236}">
              <a16:creationId xmlns:a16="http://schemas.microsoft.com/office/drawing/2014/main" id="{00000000-0008-0000-0100-000013000000}"/>
            </a:ext>
          </a:extLst>
        </xdr:cNvPr>
        <xdr:cNvSpPr/>
      </xdr:nvSpPr>
      <xdr:spPr>
        <a:xfrm>
          <a:off x="10687844" y="25050750"/>
          <a:ext cx="9727743" cy="6439478"/>
        </a:xfrm>
        <a:prstGeom prst="wedgeRoundRectCallout">
          <a:avLst>
            <a:gd name="adj1" fmla="val -72445"/>
            <a:gd name="adj2" fmla="val -25809"/>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6b: Här anges utvärderingskriterier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Här finns även möjlighet att ställa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avropssvaret ska kunna antas men de ger ett mervärde för er beställare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beskrivs utvärderingskriterierna</a:t>
          </a:r>
          <a:r>
            <a:rPr lang="en-US" sz="1100" baseline="0">
              <a:solidFill>
                <a:schemeClr val="tx1">
                  <a:lumMod val="75000"/>
                  <a:lumOff val="25000"/>
                </a:schemeClr>
              </a:solidFill>
            </a:rPr>
            <a:t>. Här ska ni också ange </a:t>
          </a:r>
          <a:r>
            <a:rPr lang="en-US" sz="1100" b="1" baseline="0">
              <a:solidFill>
                <a:schemeClr val="tx1">
                  <a:lumMod val="75000"/>
                  <a:lumOff val="25000"/>
                </a:schemeClr>
              </a:solidFill>
            </a:rPr>
            <a:t>hur</a:t>
          </a:r>
          <a:r>
            <a:rPr lang="en-US" sz="1100" baseline="0">
              <a:solidFill>
                <a:schemeClr val="tx1">
                  <a:lumMod val="75000"/>
                  <a:lumOff val="25000"/>
                </a:schemeClr>
              </a:solidFill>
            </a:rPr>
            <a:t> utvärderingskriterierna kommer utvärderas.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a:t>
          </a:r>
          <a:r>
            <a:rPr lang="en-US" sz="1100" baseline="0">
              <a:solidFill>
                <a:schemeClr val="tx1">
                  <a:lumMod val="75000"/>
                  <a:lumOff val="25000"/>
                </a:schemeClr>
              </a:solidFill>
            </a:rPr>
            <a:t> till vilken kategori utväderingskriteriet tillhör.</a:t>
          </a:r>
        </a:p>
        <a:p>
          <a:pPr algn="l"/>
          <a:endParaRPr lang="en-US" sz="1100" baseline="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 </a:t>
          </a:r>
          <a:r>
            <a:rPr lang="en-US" sz="1100" baseline="0">
              <a:solidFill>
                <a:schemeClr val="tx1">
                  <a:lumMod val="75000"/>
                  <a:lumOff val="25000"/>
                </a:schemeClr>
              </a:solidFill>
              <a:latin typeface="+mn-lt"/>
              <a:ea typeface="+mn-ea"/>
              <a:cs typeface="+mn-cs"/>
            </a:rPr>
            <a:t>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OBS! Detta är bara ett exempel för att visa hur avropsmallen fungerar. </a:t>
          </a:r>
        </a:p>
        <a:p>
          <a:pPr algn="l"/>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utvärderingskriterium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Efter att ni fått in avropssvaret från leverantören ska ni utvärdera </a:t>
          </a:r>
          <a:r>
            <a:rPr lang="en-US" sz="1100" b="1" baseline="0">
              <a:solidFill>
                <a:schemeClr val="tx1">
                  <a:lumMod val="75000"/>
                  <a:lumOff val="25000"/>
                </a:schemeClr>
              </a:solidFill>
            </a:rPr>
            <a:t>hur väl </a:t>
          </a:r>
          <a:r>
            <a:rPr lang="en-US" sz="1100" b="0" baseline="0">
              <a:solidFill>
                <a:schemeClr val="tx1">
                  <a:lumMod val="75000"/>
                  <a:lumOff val="25000"/>
                </a:schemeClr>
              </a:solidFill>
            </a:rPr>
            <a:t>utvärderingskriterierna</a:t>
          </a:r>
          <a:r>
            <a:rPr lang="en-US" sz="1100" baseline="0">
              <a:solidFill>
                <a:schemeClr val="tx1">
                  <a:lumMod val="75000"/>
                  <a:lumOff val="25000"/>
                </a:schemeClr>
              </a:solidFill>
            </a:rPr>
            <a:t> uppfylls. Under rubriken </a:t>
          </a:r>
          <a:r>
            <a:rPr lang="en-US" sz="1100" i="1" baseline="0">
              <a:solidFill>
                <a:schemeClr val="tx1">
                  <a:lumMod val="75000"/>
                  <a:lumOff val="25000"/>
                </a:schemeClr>
              </a:solidFill>
            </a:rPr>
            <a:t>Uppfyllnadsvärde</a:t>
          </a:r>
          <a:r>
            <a:rPr lang="en-US" sz="1100" baseline="0">
              <a:solidFill>
                <a:schemeClr val="tx1">
                  <a:lumMod val="75000"/>
                  <a:lumOff val="25000"/>
                </a:schemeClr>
              </a:solidFill>
            </a:rPr>
            <a:t> anger ni hur många poäng avropssvaret uppnått för respektive utvärderingskriterium.</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 </a:t>
          </a:r>
          <a:r>
            <a:rPr lang="en-US" sz="1100" i="1" baseline="0">
              <a:solidFill>
                <a:schemeClr val="tx1">
                  <a:lumMod val="75000"/>
                  <a:lumOff val="25000"/>
                </a:schemeClr>
              </a:solidFill>
            </a:rPr>
            <a:t>Leverantören svarar i sitt avropssvar att de kan leverera fordonet 18 veckor från beställning. Ni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13</xdr:col>
      <xdr:colOff>321469</xdr:colOff>
      <xdr:row>145</xdr:row>
      <xdr:rowOff>130969</xdr:rowOff>
    </xdr:from>
    <xdr:to>
      <xdr:col>21</xdr:col>
      <xdr:colOff>407194</xdr:colOff>
      <xdr:row>147</xdr:row>
      <xdr:rowOff>233099</xdr:rowOff>
    </xdr:to>
    <xdr:sp macro="" textlink="">
      <xdr:nvSpPr>
        <xdr:cNvPr id="20" name="Support_Box3">
          <a:extLst>
            <a:ext uri="{FF2B5EF4-FFF2-40B4-BE49-F238E27FC236}">
              <a16:creationId xmlns:a16="http://schemas.microsoft.com/office/drawing/2014/main" id="{00000000-0008-0000-0100-000014000000}"/>
            </a:ext>
          </a:extLst>
        </xdr:cNvPr>
        <xdr:cNvSpPr/>
      </xdr:nvSpPr>
      <xdr:spPr>
        <a:xfrm>
          <a:off x="11072813" y="38445282"/>
          <a:ext cx="5372100" cy="459317"/>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7: Här har ni möjlighet att ange ytterligare information</a:t>
          </a:r>
          <a:r>
            <a:rPr lang="en-US" sz="1100" baseline="0">
              <a:solidFill>
                <a:schemeClr val="tx1">
                  <a:lumMod val="75000"/>
                  <a:lumOff val="25000"/>
                </a:schemeClr>
              </a:solidFill>
            </a:rPr>
            <a:t> kring er avropsförfrågan. </a:t>
          </a:r>
          <a:endParaRPr lang="en-US" sz="1100" i="1">
            <a:solidFill>
              <a:schemeClr val="tx1">
                <a:lumMod val="75000"/>
                <a:lumOff val="25000"/>
              </a:schemeClr>
            </a:solidFill>
          </a:endParaRPr>
        </a:p>
      </xdr:txBody>
    </xdr:sp>
    <xdr:clientData/>
  </xdr:twoCellAnchor>
  <xdr:oneCellAnchor>
    <xdr:from>
      <xdr:col>16</xdr:col>
      <xdr:colOff>142874</xdr:colOff>
      <xdr:row>0</xdr:row>
      <xdr:rowOff>142875</xdr:rowOff>
    </xdr:from>
    <xdr:ext cx="1476375" cy="631031"/>
    <xdr:sp macro="" textlink="">
      <xdr:nvSpPr>
        <xdr:cNvPr id="21" name="textruta 19">
          <a:extLst>
            <a:ext uri="{FF2B5EF4-FFF2-40B4-BE49-F238E27FC236}">
              <a16:creationId xmlns:a16="http://schemas.microsoft.com/office/drawing/2014/main" id="{00000000-0008-0000-0100-000015000000}"/>
            </a:ext>
          </a:extLst>
        </xdr:cNvPr>
        <xdr:cNvSpPr txBox="1"/>
      </xdr:nvSpPr>
      <xdr:spPr>
        <a:xfrm>
          <a:off x="13144499" y="142875"/>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1</xdr:colOff>
      <xdr:row>0</xdr:row>
      <xdr:rowOff>0</xdr:rowOff>
    </xdr:from>
    <xdr:to>
      <xdr:col>1</xdr:col>
      <xdr:colOff>1040398</xdr:colOff>
      <xdr:row>1</xdr:row>
      <xdr:rowOff>114299</xdr:rowOff>
    </xdr:to>
    <xdr:pic>
      <xdr:nvPicPr>
        <xdr:cNvPr id="22" name="Bildobjekt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0"/>
          <a:ext cx="1037626" cy="400049"/>
        </a:xfrm>
        <a:prstGeom prst="rect">
          <a:avLst/>
        </a:prstGeom>
      </xdr:spPr>
    </xdr:pic>
    <xdr:clientData/>
  </xdr:twoCellAnchor>
  <xdr:twoCellAnchor editAs="oneCell">
    <xdr:from>
      <xdr:col>6</xdr:col>
      <xdr:colOff>647700</xdr:colOff>
      <xdr:row>9</xdr:row>
      <xdr:rowOff>123825</xdr:rowOff>
    </xdr:from>
    <xdr:to>
      <xdr:col>6</xdr:col>
      <xdr:colOff>803275</xdr:colOff>
      <xdr:row>9</xdr:row>
      <xdr:rowOff>285750</xdr:rowOff>
    </xdr:to>
    <xdr:pic>
      <xdr:nvPicPr>
        <xdr:cNvPr id="5" name="Graphic 4" descr="Information with solid fill">
          <a:extLst>
            <a:ext uri="{FF2B5EF4-FFF2-40B4-BE49-F238E27FC236}">
              <a16:creationId xmlns:a16="http://schemas.microsoft.com/office/drawing/2014/main" id="{5CB8FE98-6977-428D-A204-AE9BA38EE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72075" y="1743075"/>
          <a:ext cx="161925" cy="161925"/>
        </a:xfrm>
        <a:prstGeom prst="rect">
          <a:avLst/>
        </a:prstGeom>
      </xdr:spPr>
    </xdr:pic>
    <xdr:clientData/>
  </xdr:twoCellAnchor>
  <xdr:twoCellAnchor editAs="oneCell">
    <xdr:from>
      <xdr:col>2</xdr:col>
      <xdr:colOff>914400</xdr:colOff>
      <xdr:row>14</xdr:row>
      <xdr:rowOff>0</xdr:rowOff>
    </xdr:from>
    <xdr:to>
      <xdr:col>3</xdr:col>
      <xdr:colOff>9525</xdr:colOff>
      <xdr:row>15</xdr:row>
      <xdr:rowOff>0</xdr:rowOff>
    </xdr:to>
    <xdr:pic>
      <xdr:nvPicPr>
        <xdr:cNvPr id="6" name="Graphic 5" descr="Information with solid fill">
          <a:extLst>
            <a:ext uri="{FF2B5EF4-FFF2-40B4-BE49-F238E27FC236}">
              <a16:creationId xmlns:a16="http://schemas.microsoft.com/office/drawing/2014/main" id="{D07FB8E5-981D-4E7A-B613-F6CE28F4AE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3625" y="2495550"/>
          <a:ext cx="161925" cy="161925"/>
        </a:xfrm>
        <a:prstGeom prst="rect">
          <a:avLst/>
        </a:prstGeom>
      </xdr:spPr>
    </xdr:pic>
    <xdr:clientData/>
  </xdr:twoCellAnchor>
  <xdr:twoCellAnchor editAs="oneCell">
    <xdr:from>
      <xdr:col>4</xdr:col>
      <xdr:colOff>600075</xdr:colOff>
      <xdr:row>14</xdr:row>
      <xdr:rowOff>9525</xdr:rowOff>
    </xdr:from>
    <xdr:to>
      <xdr:col>5</xdr:col>
      <xdr:colOff>0</xdr:colOff>
      <xdr:row>15</xdr:row>
      <xdr:rowOff>9525</xdr:rowOff>
    </xdr:to>
    <xdr:pic>
      <xdr:nvPicPr>
        <xdr:cNvPr id="8" name="Graphic 7" descr="Information with solid fill">
          <a:extLst>
            <a:ext uri="{FF2B5EF4-FFF2-40B4-BE49-F238E27FC236}">
              <a16:creationId xmlns:a16="http://schemas.microsoft.com/office/drawing/2014/main" id="{B027456F-0B7A-45F2-8A51-A8EFF328A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5225" y="2505075"/>
          <a:ext cx="161925" cy="161925"/>
        </a:xfrm>
        <a:prstGeom prst="rect">
          <a:avLst/>
        </a:prstGeom>
      </xdr:spPr>
    </xdr:pic>
    <xdr:clientData/>
  </xdr:twoCellAnchor>
  <xdr:twoCellAnchor editAs="oneCell">
    <xdr:from>
      <xdr:col>6</xdr:col>
      <xdr:colOff>676275</xdr:colOff>
      <xdr:row>13</xdr:row>
      <xdr:rowOff>9525</xdr:rowOff>
    </xdr:from>
    <xdr:to>
      <xdr:col>7</xdr:col>
      <xdr:colOff>0</xdr:colOff>
      <xdr:row>14</xdr:row>
      <xdr:rowOff>152400</xdr:rowOff>
    </xdr:to>
    <xdr:pic>
      <xdr:nvPicPr>
        <xdr:cNvPr id="9" name="Graphic 8" descr="Information with solid fill">
          <a:extLst>
            <a:ext uri="{FF2B5EF4-FFF2-40B4-BE49-F238E27FC236}">
              <a16:creationId xmlns:a16="http://schemas.microsoft.com/office/drawing/2014/main" id="{4D41EB8C-5EFC-4DC4-BA2D-5CA5B2726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00650" y="2486025"/>
          <a:ext cx="161925" cy="161925"/>
        </a:xfrm>
        <a:prstGeom prst="rect">
          <a:avLst/>
        </a:prstGeom>
      </xdr:spPr>
    </xdr:pic>
    <xdr:clientData/>
  </xdr:twoCellAnchor>
  <xdr:twoCellAnchor editAs="oneCell">
    <xdr:from>
      <xdr:col>8</xdr:col>
      <xdr:colOff>666750</xdr:colOff>
      <xdr:row>14</xdr:row>
      <xdr:rowOff>9525</xdr:rowOff>
    </xdr:from>
    <xdr:to>
      <xdr:col>8</xdr:col>
      <xdr:colOff>803275</xdr:colOff>
      <xdr:row>15</xdr:row>
      <xdr:rowOff>9525</xdr:rowOff>
    </xdr:to>
    <xdr:pic>
      <xdr:nvPicPr>
        <xdr:cNvPr id="11" name="Graphic 10" descr="Information with solid fill">
          <a:extLst>
            <a:ext uri="{FF2B5EF4-FFF2-40B4-BE49-F238E27FC236}">
              <a16:creationId xmlns:a16="http://schemas.microsoft.com/office/drawing/2014/main" id="{FE9E0EE5-7CEA-41AF-94EE-9405A8228A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86575" y="2505075"/>
          <a:ext cx="136525" cy="161925"/>
        </a:xfrm>
        <a:prstGeom prst="rect">
          <a:avLst/>
        </a:prstGeom>
      </xdr:spPr>
    </xdr:pic>
    <xdr:clientData/>
  </xdr:twoCellAnchor>
  <xdr:twoCellAnchor editAs="oneCell">
    <xdr:from>
      <xdr:col>4</xdr:col>
      <xdr:colOff>609600</xdr:colOff>
      <xdr:row>16</xdr:row>
      <xdr:rowOff>9525</xdr:rowOff>
    </xdr:from>
    <xdr:to>
      <xdr:col>5</xdr:col>
      <xdr:colOff>9525</xdr:colOff>
      <xdr:row>17</xdr:row>
      <xdr:rowOff>9525</xdr:rowOff>
    </xdr:to>
    <xdr:pic>
      <xdr:nvPicPr>
        <xdr:cNvPr id="23" name="Graphic 22" descr="Information with solid fill">
          <a:extLst>
            <a:ext uri="{FF2B5EF4-FFF2-40B4-BE49-F238E27FC236}">
              <a16:creationId xmlns:a16="http://schemas.microsoft.com/office/drawing/2014/main" id="{4D43D150-6561-4811-A1A2-EF0290E879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14750" y="2828925"/>
          <a:ext cx="161925" cy="161925"/>
        </a:xfrm>
        <a:prstGeom prst="rect">
          <a:avLst/>
        </a:prstGeom>
      </xdr:spPr>
    </xdr:pic>
    <xdr:clientData/>
  </xdr:twoCellAnchor>
  <xdr:twoCellAnchor editAs="oneCell">
    <xdr:from>
      <xdr:col>10</xdr:col>
      <xdr:colOff>647700</xdr:colOff>
      <xdr:row>16</xdr:row>
      <xdr:rowOff>9525</xdr:rowOff>
    </xdr:from>
    <xdr:to>
      <xdr:col>10</xdr:col>
      <xdr:colOff>784225</xdr:colOff>
      <xdr:row>17</xdr:row>
      <xdr:rowOff>9525</xdr:rowOff>
    </xdr:to>
    <xdr:pic>
      <xdr:nvPicPr>
        <xdr:cNvPr id="25" name="Graphic 24" descr="Information with solid fill">
          <a:extLst>
            <a:ext uri="{FF2B5EF4-FFF2-40B4-BE49-F238E27FC236}">
              <a16:creationId xmlns:a16="http://schemas.microsoft.com/office/drawing/2014/main" id="{FB1D24D7-F4A7-4F4E-ACB8-1FE7173202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67525" y="2828925"/>
          <a:ext cx="161925" cy="161925"/>
        </a:xfrm>
        <a:prstGeom prst="rect">
          <a:avLst/>
        </a:prstGeom>
      </xdr:spPr>
    </xdr:pic>
    <xdr:clientData/>
  </xdr:twoCellAnchor>
  <xdr:oneCellAnchor>
    <xdr:from>
      <xdr:col>6</xdr:col>
      <xdr:colOff>609600</xdr:colOff>
      <xdr:row>16</xdr:row>
      <xdr:rowOff>9525</xdr:rowOff>
    </xdr:from>
    <xdr:ext cx="161925" cy="161925"/>
    <xdr:pic>
      <xdr:nvPicPr>
        <xdr:cNvPr id="26" name="Graphic 25" descr="Information with solid fill">
          <a:extLst>
            <a:ext uri="{FF2B5EF4-FFF2-40B4-BE49-F238E27FC236}">
              <a16:creationId xmlns:a16="http://schemas.microsoft.com/office/drawing/2014/main" id="{36F9CCC9-218C-4D7D-9255-711C55421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3975" y="2828925"/>
          <a:ext cx="161925" cy="161925"/>
        </a:xfrm>
        <a:prstGeom prst="rect">
          <a:avLst/>
        </a:prstGeom>
      </xdr:spPr>
    </xdr:pic>
    <xdr:clientData/>
  </xdr:oneCellAnchor>
  <xdr:oneCellAnchor>
    <xdr:from>
      <xdr:col>8</xdr:col>
      <xdr:colOff>657225</xdr:colOff>
      <xdr:row>16</xdr:row>
      <xdr:rowOff>9525</xdr:rowOff>
    </xdr:from>
    <xdr:ext cx="190500" cy="161925"/>
    <xdr:pic>
      <xdr:nvPicPr>
        <xdr:cNvPr id="27" name="Graphic 26" descr="Information with solid fill">
          <a:extLst>
            <a:ext uri="{FF2B5EF4-FFF2-40B4-BE49-F238E27FC236}">
              <a16:creationId xmlns:a16="http://schemas.microsoft.com/office/drawing/2014/main" id="{EEC7AFDE-FDD2-43FF-9B6B-77C121E94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81600" y="2828925"/>
          <a:ext cx="190500" cy="161925"/>
        </a:xfrm>
        <a:prstGeom prst="rect">
          <a:avLst/>
        </a:prstGeom>
      </xdr:spPr>
    </xdr:pic>
    <xdr:clientData/>
  </xdr:oneCellAnchor>
  <xdr:twoCellAnchor>
    <xdr:from>
      <xdr:col>17</xdr:col>
      <xdr:colOff>381991</xdr:colOff>
      <xdr:row>8</xdr:row>
      <xdr:rowOff>23216</xdr:rowOff>
    </xdr:from>
    <xdr:to>
      <xdr:col>17</xdr:col>
      <xdr:colOff>510181</xdr:colOff>
      <xdr:row>9</xdr:row>
      <xdr:rowOff>126006</xdr:rowOff>
    </xdr:to>
    <xdr:sp macro="" textlink="">
      <xdr:nvSpPr>
        <xdr:cNvPr id="4" name="Graphic 3" descr="Information with solid fill">
          <a:extLst>
            <a:ext uri="{FF2B5EF4-FFF2-40B4-BE49-F238E27FC236}">
              <a16:creationId xmlns:a16="http://schemas.microsoft.com/office/drawing/2014/main" id="{A7A953E4-04B2-43B9-96D2-7080FA85A546}"/>
            </a:ext>
          </a:extLst>
        </xdr:cNvPr>
        <xdr:cNvSpPr/>
      </xdr:nvSpPr>
      <xdr:spPr>
        <a:xfrm>
          <a:off x="12707341" y="1617066"/>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389658</xdr:colOff>
      <xdr:row>0</xdr:row>
      <xdr:rowOff>0</xdr:rowOff>
    </xdr:from>
    <xdr:ext cx="1120371" cy="432955"/>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5264726"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xdr:from>
      <xdr:col>12</xdr:col>
      <xdr:colOff>169959</xdr:colOff>
      <xdr:row>3</xdr:row>
      <xdr:rowOff>11678</xdr:rowOff>
    </xdr:from>
    <xdr:to>
      <xdr:col>19</xdr:col>
      <xdr:colOff>168054</xdr:colOff>
      <xdr:row>5</xdr:row>
      <xdr:rowOff>60614</xdr:rowOff>
    </xdr:to>
    <xdr:sp macro="" textlink="">
      <xdr:nvSpPr>
        <xdr:cNvPr id="12" name="Support_Box1">
          <a:extLst>
            <a:ext uri="{FF2B5EF4-FFF2-40B4-BE49-F238E27FC236}">
              <a16:creationId xmlns:a16="http://schemas.microsoft.com/office/drawing/2014/main" id="{00000000-0008-0000-0200-00000C000000}"/>
            </a:ext>
          </a:extLst>
        </xdr:cNvPr>
        <xdr:cNvSpPr/>
      </xdr:nvSpPr>
      <xdr:spPr>
        <a:xfrm>
          <a:off x="7582141" y="834292"/>
          <a:ext cx="3920663" cy="317367"/>
        </a:xfrm>
        <a:prstGeom prst="wedgeRoundRectCallout">
          <a:avLst>
            <a:gd name="adj1" fmla="val -64739"/>
            <a:gd name="adj2" fmla="val 20871"/>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a:t>
          </a:r>
          <a:r>
            <a:rPr lang="en-US" sz="1100" baseline="0">
              <a:solidFill>
                <a:schemeClr val="tx1">
                  <a:lumMod val="75000"/>
                  <a:lumOff val="25000"/>
                </a:schemeClr>
              </a:solidFill>
            </a:rPr>
            <a:t> i era kontaktuppgifter.</a:t>
          </a:r>
          <a:endParaRPr lang="en-US" sz="1100">
            <a:solidFill>
              <a:schemeClr val="tx1">
                <a:lumMod val="75000"/>
                <a:lumOff val="25000"/>
              </a:schemeClr>
            </a:solidFill>
          </a:endParaRPr>
        </a:p>
      </xdr:txBody>
    </xdr:sp>
    <xdr:clientData/>
  </xdr:twoCellAnchor>
  <xdr:twoCellAnchor>
    <xdr:from>
      <xdr:col>12</xdr:col>
      <xdr:colOff>179821</xdr:colOff>
      <xdr:row>5</xdr:row>
      <xdr:rowOff>78016</xdr:rowOff>
    </xdr:from>
    <xdr:to>
      <xdr:col>19</xdr:col>
      <xdr:colOff>199506</xdr:colOff>
      <xdr:row>9</xdr:row>
      <xdr:rowOff>52294</xdr:rowOff>
    </xdr:to>
    <xdr:sp macro="" textlink="">
      <xdr:nvSpPr>
        <xdr:cNvPr id="13" name="Support_Box1">
          <a:extLst>
            <a:ext uri="{FF2B5EF4-FFF2-40B4-BE49-F238E27FC236}">
              <a16:creationId xmlns:a16="http://schemas.microsoft.com/office/drawing/2014/main" id="{00000000-0008-0000-0200-00000D000000}"/>
            </a:ext>
          </a:extLst>
        </xdr:cNvPr>
        <xdr:cNvSpPr/>
      </xdr:nvSpPr>
      <xdr:spPr>
        <a:xfrm>
          <a:off x="8404939" y="1161251"/>
          <a:ext cx="4008979" cy="721337"/>
        </a:xfrm>
        <a:prstGeom prst="wedgeRoundRectCallout">
          <a:avLst>
            <a:gd name="adj1" fmla="val -69771"/>
            <a:gd name="adj2" fmla="val 33902"/>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Fyll</a:t>
          </a:r>
          <a:r>
            <a:rPr lang="en-US" sz="1100" baseline="0">
              <a:solidFill>
                <a:schemeClr val="tx1">
                  <a:lumMod val="75000"/>
                  <a:lumOff val="25000"/>
                </a:schemeClr>
              </a:solidFill>
            </a:rPr>
            <a:t> i uppgifterna om offererat fordon.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OBS! </a:t>
          </a:r>
          <a:r>
            <a:rPr lang="en-US" sz="1100" b="0" baseline="0">
              <a:solidFill>
                <a:sysClr val="windowText" lastClr="000000"/>
              </a:solidFill>
              <a:effectLst/>
              <a:latin typeface="+mn-lt"/>
              <a:ea typeface="+mn-ea"/>
              <a:cs typeface="+mn-cs"/>
            </a:rPr>
            <a:t>Samtliga priser ska anges exklusive moms.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E</a:t>
          </a:r>
          <a:r>
            <a:rPr lang="en-US" sz="1100" baseline="0">
              <a:solidFill>
                <a:sysClr val="windowText" lastClr="000000"/>
              </a:solidFill>
              <a:effectLst/>
              <a:latin typeface="+mn-lt"/>
              <a:ea typeface="+mn-ea"/>
              <a:cs typeface="+mn-cs"/>
            </a:rPr>
            <a:t>ndast siffror - heltal eller decimal accepteras</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xdr:from>
      <xdr:col>12</xdr:col>
      <xdr:colOff>374189</xdr:colOff>
      <xdr:row>13</xdr:row>
      <xdr:rowOff>64250</xdr:rowOff>
    </xdr:from>
    <xdr:to>
      <xdr:col>24</xdr:col>
      <xdr:colOff>282113</xdr:colOff>
      <xdr:row>23</xdr:row>
      <xdr:rowOff>54642</xdr:rowOff>
    </xdr:to>
    <xdr:sp macro="" textlink="">
      <xdr:nvSpPr>
        <xdr:cNvPr id="14" name="Support_Box1">
          <a:extLst>
            <a:ext uri="{FF2B5EF4-FFF2-40B4-BE49-F238E27FC236}">
              <a16:creationId xmlns:a16="http://schemas.microsoft.com/office/drawing/2014/main" id="{00000000-0008-0000-0200-00000E000000}"/>
            </a:ext>
          </a:extLst>
        </xdr:cNvPr>
        <xdr:cNvSpPr/>
      </xdr:nvSpPr>
      <xdr:spPr>
        <a:xfrm>
          <a:off x="8051916" y="2892886"/>
          <a:ext cx="6985288" cy="2501529"/>
        </a:xfrm>
        <a:prstGeom prst="wedgeRoundRectCallout">
          <a:avLst>
            <a:gd name="adj1" fmla="val -64914"/>
            <a:gd name="adj2" fmla="val -231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Här framgår</a:t>
          </a:r>
          <a:r>
            <a:rPr lang="en-US" sz="1100" baseline="0">
              <a:solidFill>
                <a:schemeClr val="tx1">
                  <a:lumMod val="75000"/>
                  <a:lumOff val="25000"/>
                </a:schemeClr>
              </a:solidFill>
            </a:rPr>
            <a:t> de krav som beställaren ställer. Dessa krav måste vara uppfyllda för att ert avropssvar ska kunna antas.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krav" </a:t>
          </a:r>
          <a:r>
            <a:rPr lang="en-US" sz="1100" baseline="0">
              <a:solidFill>
                <a:schemeClr val="tx1">
                  <a:lumMod val="75000"/>
                  <a:lumOff val="25000"/>
                </a:schemeClr>
              </a:solidFill>
            </a:rPr>
            <a:t>framgår ställda krav.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krav tillhör en kategori av krav.</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Krav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kravet uppfylls eller inte. Detta gör ni genom att välja "Ja" eller "Nej" i scroll-listan.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Observera att då detta är krav måste kraven uppfyllas för att avropssvaret ska kunna antas. Har ni besvarat ett krav med "Nej" kommer rutan att rödmarkeras för att varna för att kravet inte har uppfyllts.</a:t>
          </a:r>
          <a:endParaRPr lang="en-US" sz="1100">
            <a:solidFill>
              <a:schemeClr val="tx1">
                <a:lumMod val="75000"/>
                <a:lumOff val="25000"/>
              </a:schemeClr>
            </a:solidFill>
          </a:endParaRPr>
        </a:p>
      </xdr:txBody>
    </xdr:sp>
    <xdr:clientData/>
  </xdr:twoCellAnchor>
  <xdr:twoCellAnchor>
    <xdr:from>
      <xdr:col>12</xdr:col>
      <xdr:colOff>396875</xdr:colOff>
      <xdr:row>23</xdr:row>
      <xdr:rowOff>174336</xdr:rowOff>
    </xdr:from>
    <xdr:to>
      <xdr:col>24</xdr:col>
      <xdr:colOff>240665</xdr:colOff>
      <xdr:row>34</xdr:row>
      <xdr:rowOff>253480</xdr:rowOff>
    </xdr:to>
    <xdr:sp macro="" textlink="">
      <xdr:nvSpPr>
        <xdr:cNvPr id="15" name="Support_Box1">
          <a:extLst>
            <a:ext uri="{FF2B5EF4-FFF2-40B4-BE49-F238E27FC236}">
              <a16:creationId xmlns:a16="http://schemas.microsoft.com/office/drawing/2014/main" id="{00000000-0008-0000-0200-00000F000000}"/>
            </a:ext>
          </a:extLst>
        </xdr:cNvPr>
        <xdr:cNvSpPr/>
      </xdr:nvSpPr>
      <xdr:spPr>
        <a:xfrm>
          <a:off x="7809057" y="5465041"/>
          <a:ext cx="6805699" cy="3317644"/>
        </a:xfrm>
        <a:prstGeom prst="roundRect">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b="1" baseline="0">
              <a:solidFill>
                <a:schemeClr val="tx1">
                  <a:lumMod val="75000"/>
                  <a:lumOff val="25000"/>
                </a:schemeClr>
              </a:solidFill>
            </a:rPr>
            <a:t>Information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Beställaren kan använda sig av nedan angivna krav och utvärderingskriterier. 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finns inga utvärderingskriterier angivna.  </a:t>
          </a:r>
          <a:endParaRPr lang="en-US" sz="1100">
            <a:solidFill>
              <a:schemeClr val="tx1">
                <a:lumMod val="75000"/>
                <a:lumOff val="25000"/>
              </a:schemeClr>
            </a:solidFill>
          </a:endParaRPr>
        </a:p>
      </xdr:txBody>
    </xdr:sp>
    <xdr:clientData/>
  </xdr:twoCellAnchor>
  <xdr:twoCellAnchor>
    <xdr:from>
      <xdr:col>0</xdr:col>
      <xdr:colOff>85724</xdr:colOff>
      <xdr:row>51</xdr:row>
      <xdr:rowOff>361950</xdr:rowOff>
    </xdr:from>
    <xdr:to>
      <xdr:col>10</xdr:col>
      <xdr:colOff>273049</xdr:colOff>
      <xdr:row>51</xdr:row>
      <xdr:rowOff>793184</xdr:rowOff>
    </xdr:to>
    <xdr:sp macro="" textlink="">
      <xdr:nvSpPr>
        <xdr:cNvPr id="16" name="Support_Box2">
          <a:extLst>
            <a:ext uri="{FF2B5EF4-FFF2-40B4-BE49-F238E27FC236}">
              <a16:creationId xmlns:a16="http://schemas.microsoft.com/office/drawing/2014/main" id="{00000000-0008-0000-0200-000010000000}"/>
            </a:ext>
          </a:extLst>
        </xdr:cNvPr>
        <xdr:cNvSpPr/>
      </xdr:nvSpPr>
      <xdr:spPr>
        <a:xfrm>
          <a:off x="85724" y="13900150"/>
          <a:ext cx="7273925" cy="431234"/>
        </a:xfrm>
        <a:prstGeom prst="wedgeRoundRectCallout">
          <a:avLst>
            <a:gd name="adj1" fmla="val 61319"/>
            <a:gd name="adj2" fmla="val 1013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152400</xdr:colOff>
      <xdr:row>50</xdr:row>
      <xdr:rowOff>133351</xdr:rowOff>
    </xdr:from>
    <xdr:to>
      <xdr:col>32</xdr:col>
      <xdr:colOff>230294</xdr:colOff>
      <xdr:row>67</xdr:row>
      <xdr:rowOff>50801</xdr:rowOff>
    </xdr:to>
    <xdr:sp macro="" textlink="">
      <xdr:nvSpPr>
        <xdr:cNvPr id="17" name="Support_Box1">
          <a:extLst>
            <a:ext uri="{FF2B5EF4-FFF2-40B4-BE49-F238E27FC236}">
              <a16:creationId xmlns:a16="http://schemas.microsoft.com/office/drawing/2014/main" id="{00000000-0008-0000-0200-000011000000}"/>
            </a:ext>
          </a:extLst>
        </xdr:cNvPr>
        <xdr:cNvSpPr/>
      </xdr:nvSpPr>
      <xdr:spPr>
        <a:xfrm>
          <a:off x="9124950" y="13519151"/>
          <a:ext cx="10987194" cy="5308600"/>
        </a:xfrm>
        <a:prstGeom prst="wedgeRoundRectCallout">
          <a:avLst>
            <a:gd name="adj1" fmla="val -61035"/>
            <a:gd name="adj2" fmla="val -276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4a: Här framgår </a:t>
          </a:r>
          <a:r>
            <a:rPr lang="en-US" sz="1100" baseline="0">
              <a:solidFill>
                <a:schemeClr val="tx1">
                  <a:lumMod val="75000"/>
                  <a:lumOff val="25000"/>
                </a:schemeClr>
              </a:solidFill>
            </a:rPr>
            <a:t>utvärderingskriterier som kan besvaras med </a:t>
          </a:r>
          <a:r>
            <a:rPr lang="en-US" sz="1100" b="1" baseline="0">
              <a:solidFill>
                <a:schemeClr val="tx1">
                  <a:lumMod val="75000"/>
                  <a:lumOff val="25000"/>
                </a:schemeClr>
              </a:solidFill>
            </a:rPr>
            <a:t>Ja</a:t>
          </a:r>
          <a:r>
            <a:rPr lang="en-US" sz="1100" baseline="0">
              <a:solidFill>
                <a:schemeClr val="tx1">
                  <a:lumMod val="75000"/>
                  <a:lumOff val="25000"/>
                </a:schemeClr>
              </a:solidFill>
            </a:rPr>
            <a:t> eller </a:t>
          </a:r>
          <a:r>
            <a:rPr lang="en-US" sz="1100" b="1" baseline="0">
              <a:solidFill>
                <a:schemeClr val="tx1">
                  <a:lumMod val="75000"/>
                  <a:lumOff val="25000"/>
                </a:schemeClr>
              </a:solidFill>
            </a:rPr>
            <a:t>Nej</a:t>
          </a:r>
          <a:r>
            <a:rPr lang="en-US" sz="1100" baseline="0">
              <a:solidFill>
                <a:schemeClr val="tx1">
                  <a:lumMod val="75000"/>
                  <a:lumOff val="25000"/>
                </a:schemeClr>
              </a:solidFill>
            </a:rPr>
            <a:t> av leverantören. Dvs. utvärderingskriterier som antingen kan uppfyllas till fullo (Ja) eller inte uppfyllas alls (Nej). Dessa utvärderingskriterier måste inte vara uppfyllda för att ert avropssvar ska kunna antas men de ger ett mervärde för beställaren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baseline="0">
              <a:solidFill>
                <a:schemeClr val="tx1">
                  <a:lumMod val="75000"/>
                  <a:lumOff val="25000"/>
                </a:schemeClr>
              </a:solidFill>
            </a:rPr>
            <a:t>framgår ställda utvärderingskriterier.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a:t>
          </a:r>
        </a:p>
        <a:p>
          <a:pPr algn="l"/>
          <a:r>
            <a:rPr lang="en-US" sz="1100" baseline="0">
              <a:solidFill>
                <a:schemeClr val="tx1">
                  <a:lumMod val="75000"/>
                  <a:lumOff val="25000"/>
                </a:schemeClr>
              </a:solidFill>
            </a:rPr>
            <a:t>     </a:t>
          </a: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a:t>
          </a:r>
          <a:r>
            <a:rPr lang="en-US" sz="1100" baseline="0">
              <a:solidFill>
                <a:schemeClr val="tx1">
                  <a:lumMod val="75000"/>
                  <a:lumOff val="25000"/>
                </a:schemeClr>
              </a:solidFill>
            </a:rPr>
            <a:t> framgår hur många poäng respektive utvärderingskriterium är värt.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Utvärderingskriterium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utvärderingskriteriet uppfylls. Detta gör ni genom att välja Ja eller Nej i scroll-listan. </a:t>
          </a:r>
        </a:p>
        <a:p>
          <a:pPr algn="l"/>
          <a:endParaRPr lang="en-US" sz="1100" baseline="0">
            <a:solidFill>
              <a:schemeClr val="tx1">
                <a:lumMod val="75000"/>
                <a:lumOff val="25000"/>
              </a:schemeClr>
            </a:solidFill>
          </a:endParaRPr>
        </a:p>
        <a:p>
          <a:pPr algn="l"/>
          <a:r>
            <a:rPr lang="en-US" sz="1100" b="1" i="1">
              <a:solidFill>
                <a:schemeClr val="tx1">
                  <a:lumMod val="75000"/>
                  <a:lumOff val="25000"/>
                </a:schemeClr>
              </a:solidFill>
            </a:rPr>
            <a:t>Exempel 1: </a:t>
          </a:r>
          <a:r>
            <a:rPr lang="en-US" sz="1100" i="1">
              <a:solidFill>
                <a:schemeClr val="tx1">
                  <a:lumMod val="75000"/>
                  <a:lumOff val="25000"/>
                </a:schemeClr>
              </a:solidFill>
            </a:rPr>
            <a:t>Fordonet bör vara utrustat med back-kamera. Uppfylls utvärderingskriteriet? Kategori</a:t>
          </a:r>
          <a:r>
            <a:rPr lang="en-US" sz="1100" i="1" baseline="0">
              <a:solidFill>
                <a:schemeClr val="tx1">
                  <a:lumMod val="75000"/>
                  <a:lumOff val="25000"/>
                </a:schemeClr>
              </a:solidFill>
            </a:rPr>
            <a:t> av utvärderingskriterium =</a:t>
          </a:r>
          <a:r>
            <a:rPr lang="en-US" sz="1100" i="1">
              <a:solidFill>
                <a:schemeClr val="tx1">
                  <a:lumMod val="75000"/>
                  <a:lumOff val="25000"/>
                </a:schemeClr>
              </a:solidFill>
            </a:rPr>
            <a:t> Säkerhet. Antal poäng för uppfyllt utvärderingskriterium</a:t>
          </a:r>
          <a:r>
            <a:rPr lang="en-US" sz="1100" i="1" baseline="0">
              <a:solidFill>
                <a:schemeClr val="tx1">
                  <a:lumMod val="75000"/>
                  <a:lumOff val="25000"/>
                </a:schemeClr>
              </a:solidFill>
            </a:rPr>
            <a:t> =</a:t>
          </a:r>
          <a:r>
            <a:rPr lang="en-US" sz="1100" i="1">
              <a:solidFill>
                <a:schemeClr val="tx1">
                  <a:lumMod val="75000"/>
                  <a:lumOff val="25000"/>
                </a:schemeClr>
              </a:solidFill>
            </a:rPr>
            <a:t> 10. </a:t>
          </a:r>
        </a:p>
        <a:p>
          <a:pPr algn="l"/>
          <a:endParaRPr lang="en-US" sz="1100" i="1">
            <a:solidFill>
              <a:schemeClr val="tx1">
                <a:lumMod val="75000"/>
                <a:lumOff val="25000"/>
              </a:schemeClr>
            </a:solidFill>
          </a:endParaRPr>
        </a:p>
        <a:p>
          <a:pPr algn="l"/>
          <a:r>
            <a:rPr lang="en-US" sz="1100" i="1">
              <a:solidFill>
                <a:schemeClr val="tx1">
                  <a:lumMod val="75000"/>
                  <a:lumOff val="25000"/>
                </a:schemeClr>
              </a:solidFill>
            </a:rPr>
            <a:t>Om</a:t>
          </a:r>
          <a:r>
            <a:rPr lang="en-US" sz="1100" i="1" baseline="0">
              <a:solidFill>
                <a:schemeClr val="tx1">
                  <a:lumMod val="75000"/>
                  <a:lumOff val="25000"/>
                </a:schemeClr>
              </a:solidFill>
            </a:rPr>
            <a:t> ni offererar ett fordon som är utrustat med back-kamera svarar ni Ja. I kolumnen uppfyllnadsvärde kommer ni då se att ni får 10 poäng.  </a:t>
          </a:r>
          <a:r>
            <a:rPr lang="en-US" sz="1100" i="1">
              <a:solidFill>
                <a:schemeClr val="tx1">
                  <a:lumMod val="75000"/>
                  <a:lumOff val="25000"/>
                </a:schemeClr>
              </a:solidFill>
            </a:rPr>
            <a:t> </a:t>
          </a:r>
          <a:endParaRPr lang="en-US" sz="1100">
            <a:solidFill>
              <a:schemeClr val="tx1">
                <a:lumMod val="75000"/>
                <a:lumOff val="25000"/>
              </a:schemeClr>
            </a:solidFill>
          </a:endParaRPr>
        </a:p>
        <a:p>
          <a:pPr algn="l"/>
          <a:endParaRPr lang="en-US" sz="110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tx1">
                  <a:lumMod val="75000"/>
                  <a:lumOff val="25000"/>
                </a:schemeClr>
              </a:solidFill>
            </a:rPr>
            <a:t>Exempel 2: </a:t>
          </a:r>
          <a:r>
            <a:rPr lang="en-US" sz="1100" i="1">
              <a:solidFill>
                <a:schemeClr val="tx1">
                  <a:lumMod val="75000"/>
                  <a:lumOff val="25000"/>
                </a:schemeClr>
              </a:solidFill>
              <a:latin typeface="+mn-lt"/>
              <a:ea typeface="+mn-ea"/>
              <a:cs typeface="+mn-cs"/>
            </a:rPr>
            <a:t>Fordonet bör minst ha erhållit säkerhetsbetyg 90% för säkerhetsområdet "Skydd av vuxna" i Euro NCAPs säkerhetstester. Uppfylls utvärderingskriteriet? Kategori av utvärderingskriterium = Säkerhet. Antal poäng för uppfyllt utvärderingskriterium = 5</a:t>
          </a:r>
          <a:endParaRPr lang="sv-SE" sz="1100" i="1">
            <a:solidFill>
              <a:schemeClr val="tx1">
                <a:lumMod val="75000"/>
                <a:lumOff val="25000"/>
              </a:schemeClr>
            </a:solidFill>
            <a:latin typeface="+mn-lt"/>
            <a:ea typeface="+mn-ea"/>
            <a:cs typeface="+mn-cs"/>
          </a:endParaRPr>
        </a:p>
        <a:p>
          <a:pPr algn="l"/>
          <a:endParaRPr lang="en-US" sz="1100" i="1">
            <a:solidFill>
              <a:schemeClr val="tx1">
                <a:lumMod val="75000"/>
                <a:lumOff val="25000"/>
              </a:schemeClr>
            </a:solidFill>
          </a:endParaRPr>
        </a:p>
        <a:p>
          <a:pPr algn="l"/>
          <a:endParaRPr lang="en-US" sz="1100" i="1">
            <a:solidFill>
              <a:schemeClr val="tx1">
                <a:lumMod val="75000"/>
                <a:lumOff val="25000"/>
              </a:schemeClr>
            </a:solidFill>
          </a:endParaRPr>
        </a:p>
        <a:p>
          <a:pPr algn="l"/>
          <a:r>
            <a:rPr lang="en-US" sz="1100" i="1">
              <a:solidFill>
                <a:schemeClr val="tx1">
                  <a:lumMod val="75000"/>
                  <a:lumOff val="25000"/>
                </a:schemeClr>
              </a:solidFill>
              <a:latin typeface="+mn-lt"/>
              <a:ea typeface="+mn-ea"/>
              <a:cs typeface="+mn-cs"/>
            </a:rPr>
            <a:t>Enligt exemplena ovan värderas utvärderingskriteriet i exempel 1 dubbelt så högt som utvärderingskriteriet i exempel 2.</a:t>
          </a:r>
        </a:p>
      </xdr:txBody>
    </xdr:sp>
    <xdr:clientData/>
  </xdr:twoCellAnchor>
  <xdr:twoCellAnchor>
    <xdr:from>
      <xdr:col>1</xdr:col>
      <xdr:colOff>9525</xdr:colOff>
      <xdr:row>95</xdr:row>
      <xdr:rowOff>133350</xdr:rowOff>
    </xdr:from>
    <xdr:to>
      <xdr:col>10</xdr:col>
      <xdr:colOff>342900</xdr:colOff>
      <xdr:row>98</xdr:row>
      <xdr:rowOff>111194</xdr:rowOff>
    </xdr:to>
    <xdr:sp macro="" textlink="">
      <xdr:nvSpPr>
        <xdr:cNvPr id="18" name="Support_Box2">
          <a:extLst>
            <a:ext uri="{FF2B5EF4-FFF2-40B4-BE49-F238E27FC236}">
              <a16:creationId xmlns:a16="http://schemas.microsoft.com/office/drawing/2014/main" id="{00000000-0008-0000-0200-000012000000}"/>
            </a:ext>
          </a:extLst>
        </xdr:cNvPr>
        <xdr:cNvSpPr/>
      </xdr:nvSpPr>
      <xdr:spPr>
        <a:xfrm>
          <a:off x="98425" y="26447750"/>
          <a:ext cx="7331075" cy="549344"/>
        </a:xfrm>
        <a:prstGeom prst="wedgeRoundRectCallout">
          <a:avLst>
            <a:gd name="adj1" fmla="val 20051"/>
            <a:gd name="adj2" fmla="val 7968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390525</xdr:colOff>
      <xdr:row>91</xdr:row>
      <xdr:rowOff>95250</xdr:rowOff>
    </xdr:from>
    <xdr:to>
      <xdr:col>30</xdr:col>
      <xdr:colOff>477309</xdr:colOff>
      <xdr:row>117</xdr:row>
      <xdr:rowOff>25400</xdr:rowOff>
    </xdr:to>
    <xdr:sp macro="" textlink="">
      <xdr:nvSpPr>
        <xdr:cNvPr id="19" name="Support_Box3">
          <a:extLst>
            <a:ext uri="{FF2B5EF4-FFF2-40B4-BE49-F238E27FC236}">
              <a16:creationId xmlns:a16="http://schemas.microsoft.com/office/drawing/2014/main" id="{00000000-0008-0000-0200-000013000000}"/>
            </a:ext>
          </a:extLst>
        </xdr:cNvPr>
        <xdr:cNvSpPr/>
      </xdr:nvSpPr>
      <xdr:spPr>
        <a:xfrm>
          <a:off x="9236075" y="25800050"/>
          <a:ext cx="9878484" cy="6991350"/>
        </a:xfrm>
        <a:prstGeom prst="wedgeRoundRectCallout">
          <a:avLst>
            <a:gd name="adj1" fmla="val -63703"/>
            <a:gd name="adj2" fmla="val -2433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4b: Här framgår utvärderingskriterier som </a:t>
          </a:r>
          <a:r>
            <a:rPr lang="en-US" sz="1100" b="1">
              <a:solidFill>
                <a:schemeClr val="tx1">
                  <a:lumMod val="75000"/>
                  <a:lumOff val="25000"/>
                </a:schemeClr>
              </a:solidFill>
            </a:rPr>
            <a:t>utvärderas av beställaren</a:t>
          </a:r>
          <a:r>
            <a:rPr lang="en-US" sz="1100">
              <a:solidFill>
                <a:schemeClr val="tx1">
                  <a:lumMod val="75000"/>
                  <a:lumOff val="25000"/>
                </a:schemeClr>
              </a:solidFill>
            </a:rPr>
            <a:t> dvs.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Det kan vara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ert avropssvar ska kunna antas men de ger ett mervärde för beställaren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i="0" baseline="0">
              <a:solidFill>
                <a:schemeClr val="tx1">
                  <a:lumMod val="75000"/>
                  <a:lumOff val="25000"/>
                </a:schemeClr>
              </a:solidFill>
            </a:rPr>
            <a:t>framgår ställda utvärderingskriterier. Det framgår även hur utvärderingskriteriet kommer utvärderas. </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 </a:t>
          </a:r>
          <a:r>
            <a:rPr lang="en-US" sz="1100" baseline="0">
              <a:solidFill>
                <a:schemeClr val="tx1">
                  <a:lumMod val="75000"/>
                  <a:lumOff val="25000"/>
                </a:schemeClr>
              </a:solidFill>
            </a:rPr>
            <a:t>framgår hur många poäng respektive utvärderingskriterium är värt.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Beskriv hur ni uppfyller utvärderingskriteriet</a:t>
          </a:r>
          <a:r>
            <a:rPr lang="en-US" sz="1100" b="1" i="1" baseline="0">
              <a:solidFill>
                <a:schemeClr val="tx1">
                  <a:lumMod val="75000"/>
                  <a:lumOff val="25000"/>
                </a:schemeClr>
              </a:solidFill>
            </a:rPr>
            <a:t>" </a:t>
          </a:r>
          <a:r>
            <a:rPr lang="en-US" sz="1100" b="0" i="0" baseline="0">
              <a:solidFill>
                <a:schemeClr val="tx1">
                  <a:lumMod val="75000"/>
                  <a:lumOff val="25000"/>
                </a:schemeClr>
              </a:solidFill>
            </a:rPr>
            <a:t>anger leverantören hur utvärderingskriteriet uppfylls</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a:t>
          </a:r>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utvärderingskriterier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p>
        <a:p>
          <a:pPr algn="l"/>
          <a:endParaRPr lang="en-US" sz="1100" i="1" baseline="0">
            <a:solidFill>
              <a:schemeClr val="tx1">
                <a:lumMod val="75000"/>
                <a:lumOff val="25000"/>
              </a:schemeClr>
            </a:solidFill>
          </a:endParaRPr>
        </a:p>
        <a:p>
          <a:pPr algn="l"/>
          <a:r>
            <a:rPr lang="en-US" sz="1100" b="1" i="1" baseline="0">
              <a:solidFill>
                <a:schemeClr val="tx1">
                  <a:lumMod val="75000"/>
                  <a:lumOff val="25000"/>
                </a:schemeClr>
              </a:solidFill>
            </a:rPr>
            <a:t>Svar exempel</a:t>
          </a:r>
          <a:r>
            <a:rPr lang="en-US" sz="1100" i="1" baseline="0">
              <a:solidFill>
                <a:schemeClr val="tx1">
                  <a:lumMod val="75000"/>
                  <a:lumOff val="25000"/>
                </a:schemeClr>
              </a:solidFill>
            </a:rPr>
            <a:t>: Vi kan leverera fordonet 18 veckor efter beställning.</a:t>
          </a:r>
        </a:p>
        <a:p>
          <a:pPr algn="l"/>
          <a:r>
            <a:rPr lang="en-US" sz="1100" i="1" baseline="0">
              <a:solidFill>
                <a:schemeClr val="tx1">
                  <a:lumMod val="75000"/>
                  <a:lumOff val="25000"/>
                </a:schemeClr>
              </a:solidFill>
            </a:rPr>
            <a:t> </a:t>
          </a:r>
        </a:p>
        <a:p>
          <a:pPr algn="l"/>
          <a:r>
            <a:rPr lang="en-US" sz="1100" baseline="0">
              <a:solidFill>
                <a:schemeClr val="tx1">
                  <a:lumMod val="75000"/>
                  <a:lumOff val="25000"/>
                </a:schemeClr>
              </a:solidFill>
            </a:rPr>
            <a:t>     * Efter att beställaren fått in ert avropssvar kommer de att utvärdera hur väl respektive utvärderingskriterium uppfylls.</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a:t>
          </a:r>
          <a:r>
            <a:rPr lang="en-US" sz="1100" i="1" baseline="0">
              <a:solidFill>
                <a:schemeClr val="tx1">
                  <a:lumMod val="75000"/>
                  <a:lumOff val="25000"/>
                </a:schemeClr>
              </a:solidFill>
            </a:rPr>
            <a:t>Leverantören svarar i sitt avropssvar att de kan leverera fordonet 18 veckor från beställning. Beställaren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14</xdr:col>
      <xdr:colOff>47625</xdr:colOff>
      <xdr:row>135</xdr:row>
      <xdr:rowOff>161925</xdr:rowOff>
    </xdr:from>
    <xdr:to>
      <xdr:col>22</xdr:col>
      <xdr:colOff>570865</xdr:colOff>
      <xdr:row>139</xdr:row>
      <xdr:rowOff>167640</xdr:rowOff>
    </xdr:to>
    <xdr:sp macro="" textlink="">
      <xdr:nvSpPr>
        <xdr:cNvPr id="20" name="Support_Box3">
          <a:extLst>
            <a:ext uri="{FF2B5EF4-FFF2-40B4-BE49-F238E27FC236}">
              <a16:creationId xmlns:a16="http://schemas.microsoft.com/office/drawing/2014/main" id="{00000000-0008-0000-0200-000014000000}"/>
            </a:ext>
          </a:extLst>
        </xdr:cNvPr>
        <xdr:cNvSpPr/>
      </xdr:nvSpPr>
      <xdr:spPr>
        <a:xfrm>
          <a:off x="8248650" y="37442775"/>
          <a:ext cx="5400040" cy="729615"/>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5a: Här har beställaren möjlighet att ange ytterligare information</a:t>
          </a:r>
          <a:r>
            <a:rPr lang="en-US" sz="1100" baseline="0">
              <a:solidFill>
                <a:schemeClr val="tx1">
                  <a:lumMod val="75000"/>
                  <a:lumOff val="25000"/>
                </a:schemeClr>
              </a:solidFill>
            </a:rPr>
            <a:t> kring avropsförfrågan. </a:t>
          </a:r>
          <a:endParaRPr lang="en-US" sz="1100" i="1">
            <a:solidFill>
              <a:schemeClr val="tx1">
                <a:lumMod val="75000"/>
                <a:lumOff val="25000"/>
              </a:schemeClr>
            </a:solidFill>
          </a:endParaRPr>
        </a:p>
      </xdr:txBody>
    </xdr:sp>
    <xdr:clientData/>
  </xdr:twoCellAnchor>
  <xdr:twoCellAnchor>
    <xdr:from>
      <xdr:col>14</xdr:col>
      <xdr:colOff>95250</xdr:colOff>
      <xdr:row>139</xdr:row>
      <xdr:rowOff>4143375</xdr:rowOff>
    </xdr:from>
    <xdr:to>
      <xdr:col>23</xdr:col>
      <xdr:colOff>8890</xdr:colOff>
      <xdr:row>141</xdr:row>
      <xdr:rowOff>165735</xdr:rowOff>
    </xdr:to>
    <xdr:sp macro="" textlink="">
      <xdr:nvSpPr>
        <xdr:cNvPr id="21" name="Support_Box3">
          <a:extLst>
            <a:ext uri="{FF2B5EF4-FFF2-40B4-BE49-F238E27FC236}">
              <a16:creationId xmlns:a16="http://schemas.microsoft.com/office/drawing/2014/main" id="{00000000-0008-0000-0200-000015000000}"/>
            </a:ext>
          </a:extLst>
        </xdr:cNvPr>
        <xdr:cNvSpPr/>
      </xdr:nvSpPr>
      <xdr:spPr>
        <a:xfrm>
          <a:off x="8296275" y="42148125"/>
          <a:ext cx="5400040" cy="622935"/>
        </a:xfrm>
        <a:prstGeom prst="wedgeRoundRectCallout">
          <a:avLst>
            <a:gd name="adj1" fmla="val -83667"/>
            <a:gd name="adj2" fmla="val 253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5b: Här har ni möjlighet att svara</a:t>
          </a:r>
          <a:r>
            <a:rPr lang="en-US" sz="1100" baseline="0">
              <a:solidFill>
                <a:schemeClr val="tx1">
                  <a:lumMod val="75000"/>
                  <a:lumOff val="25000"/>
                </a:schemeClr>
              </a:solidFill>
            </a:rPr>
            <a:t> på eventuella frågor som beställaren angett i ovan ruta. </a:t>
          </a:r>
          <a:endParaRPr lang="en-US" sz="1100" i="1">
            <a:solidFill>
              <a:schemeClr val="tx1">
                <a:lumMod val="75000"/>
                <a:lumOff val="25000"/>
              </a:schemeClr>
            </a:solidFill>
          </a:endParaRPr>
        </a:p>
      </xdr:txBody>
    </xdr:sp>
    <xdr:clientData/>
  </xdr:twoCellAnchor>
  <xdr:oneCellAnchor>
    <xdr:from>
      <xdr:col>11</xdr:col>
      <xdr:colOff>161925</xdr:colOff>
      <xdr:row>0</xdr:row>
      <xdr:rowOff>57150</xdr:rowOff>
    </xdr:from>
    <xdr:ext cx="3828326" cy="740833"/>
    <xdr:sp macro="" textlink="">
      <xdr:nvSpPr>
        <xdr:cNvPr id="22" name="Rektangel med rundade hörn 17">
          <a:extLst>
            <a:ext uri="{FF2B5EF4-FFF2-40B4-BE49-F238E27FC236}">
              <a16:creationId xmlns:a16="http://schemas.microsoft.com/office/drawing/2014/main" id="{00000000-0008-0000-0200-000016000000}"/>
            </a:ext>
          </a:extLst>
        </xdr:cNvPr>
        <xdr:cNvSpPr/>
      </xdr:nvSpPr>
      <xdr:spPr>
        <a:xfrm>
          <a:off x="7648575" y="57150"/>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11</xdr:col>
      <xdr:colOff>208793</xdr:colOff>
      <xdr:row>0</xdr:row>
      <xdr:rowOff>85877</xdr:rowOff>
    </xdr:from>
    <xdr:ext cx="2180168" cy="264560"/>
    <xdr:sp macro="" textlink="">
      <xdr:nvSpPr>
        <xdr:cNvPr id="23" name="textruta 18">
          <a:extLst>
            <a:ext uri="{FF2B5EF4-FFF2-40B4-BE49-F238E27FC236}">
              <a16:creationId xmlns:a16="http://schemas.microsoft.com/office/drawing/2014/main" id="{00000000-0008-0000-0200-000017000000}"/>
            </a:ext>
          </a:extLst>
        </xdr:cNvPr>
        <xdr:cNvSpPr txBox="1"/>
      </xdr:nvSpPr>
      <xdr:spPr>
        <a:xfrm>
          <a:off x="7695443" y="85877"/>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11</xdr:col>
      <xdr:colOff>208793</xdr:colOff>
      <xdr:row>0</xdr:row>
      <xdr:rowOff>300567</xdr:rowOff>
    </xdr:from>
    <xdr:ext cx="2214196" cy="436786"/>
    <xdr:sp macro="" textlink="">
      <xdr:nvSpPr>
        <xdr:cNvPr id="24" name="textruta 19">
          <a:extLst>
            <a:ext uri="{FF2B5EF4-FFF2-40B4-BE49-F238E27FC236}">
              <a16:creationId xmlns:a16="http://schemas.microsoft.com/office/drawing/2014/main" id="{00000000-0008-0000-0200-000018000000}"/>
            </a:ext>
          </a:extLst>
        </xdr:cNvPr>
        <xdr:cNvSpPr txBox="1"/>
      </xdr:nvSpPr>
      <xdr:spPr>
        <a:xfrm>
          <a:off x="7695443" y="300567"/>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14</xdr:col>
      <xdr:colOff>581320</xdr:colOff>
      <xdr:row>0</xdr:row>
      <xdr:rowOff>100279</xdr:rowOff>
    </xdr:from>
    <xdr:ext cx="1476375" cy="631031"/>
    <xdr:sp macro="" textlink="">
      <xdr:nvSpPr>
        <xdr:cNvPr id="25" name="textruta 19">
          <a:extLst>
            <a:ext uri="{FF2B5EF4-FFF2-40B4-BE49-F238E27FC236}">
              <a16:creationId xmlns:a16="http://schemas.microsoft.com/office/drawing/2014/main" id="{00000000-0008-0000-0200-000019000000}"/>
            </a:ext>
          </a:extLst>
        </xdr:cNvPr>
        <xdr:cNvSpPr txBox="1"/>
      </xdr:nvSpPr>
      <xdr:spPr>
        <a:xfrm>
          <a:off x="9896770" y="100279"/>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0</xdr:colOff>
      <xdr:row>0</xdr:row>
      <xdr:rowOff>0</xdr:rowOff>
    </xdr:from>
    <xdr:to>
      <xdr:col>1</xdr:col>
      <xdr:colOff>829349</xdr:colOff>
      <xdr:row>1</xdr:row>
      <xdr:rowOff>39523</xdr:rowOff>
    </xdr:to>
    <xdr:pic>
      <xdr:nvPicPr>
        <xdr:cNvPr id="26" name="Bildobjekt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878417" cy="3824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514350</xdr:colOff>
          <xdr:row>10</xdr:row>
          <xdr:rowOff>123825</xdr:rowOff>
        </xdr:from>
        <xdr:to>
          <xdr:col>8</xdr:col>
          <xdr:colOff>533400</xdr:colOff>
          <xdr:row>10</xdr:row>
          <xdr:rowOff>131445</xdr:rowOff>
        </xdr:to>
        <xdr:pic>
          <xdr:nvPicPr>
            <xdr:cNvPr id="3129" name="Picture 30">
              <a:extLst>
                <a:ext uri="{FF2B5EF4-FFF2-40B4-BE49-F238E27FC236}">
                  <a16:creationId xmlns:a16="http://schemas.microsoft.com/office/drawing/2014/main" id="{3C6AD028-EF12-41E6-AFFB-48ADAA2B1111}"/>
                </a:ext>
              </a:extLst>
            </xdr:cNvPr>
            <xdr:cNvPicPr>
              <a:picLocks noChangeAspect="1" noChangeArrowheads="1"/>
              <a:extLst>
                <a:ext uri="{84589F7E-364E-4C9E-8A38-B11213B215E9}">
                  <a14:cameraTool cellRange="Pratbubbla2" spid="_x0000_s3715"/>
                </a:ext>
              </a:extLst>
            </xdr:cNvPicPr>
          </xdr:nvPicPr>
          <xdr:blipFill>
            <a:blip xmlns:r="http://schemas.openxmlformats.org/officeDocument/2006/relationships" r:embed="rId2"/>
            <a:srcRect t="11456" r="67142" b="51047"/>
            <a:stretch>
              <a:fillRect/>
            </a:stretch>
          </xdr:blipFill>
          <xdr:spPr bwMode="auto">
            <a:xfrm rot="466167">
              <a:off x="6200775" y="2209800"/>
              <a:ext cx="19050" cy="19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2400300</xdr:colOff>
      <xdr:row>10</xdr:row>
      <xdr:rowOff>123825</xdr:rowOff>
    </xdr:from>
    <xdr:to>
      <xdr:col>13</xdr:col>
      <xdr:colOff>590550</xdr:colOff>
      <xdr:row>16</xdr:row>
      <xdr:rowOff>123825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000875" y="2333625"/>
          <a:ext cx="5543550" cy="914400"/>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2409826</xdr:colOff>
      <xdr:row>22</xdr:row>
      <xdr:rowOff>122432</xdr:rowOff>
    </xdr:from>
    <xdr:to>
      <xdr:col>1</xdr:col>
      <xdr:colOff>2038351</xdr:colOff>
      <xdr:row>26</xdr:row>
      <xdr:rowOff>70997</xdr:rowOff>
    </xdr:to>
    <xdr:sp macro="" textlink="">
      <xdr:nvSpPr>
        <xdr:cNvPr id="7" name="=SkatteverketLista">
          <a:extLst>
            <a:ext uri="{FF2B5EF4-FFF2-40B4-BE49-F238E27FC236}">
              <a16:creationId xmlns:a16="http://schemas.microsoft.com/office/drawing/2014/main" id="{00000000-0008-0000-0300-000007000000}"/>
            </a:ext>
          </a:extLst>
        </xdr:cNvPr>
        <xdr:cNvSpPr/>
      </xdr:nvSpPr>
      <xdr:spPr>
        <a:xfrm>
          <a:off x="2409826" y="4103882"/>
          <a:ext cx="4229100" cy="558165"/>
        </a:xfrm>
        <a:prstGeom prst="wedgeRoundRectCallout">
          <a:avLst>
            <a:gd name="adj1" fmla="val -104650"/>
            <a:gd name="adj2" fmla="val -47638"/>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https://www4.skatteverket.se/rattsligvagledning/387865.html</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editAs="oneCell">
    <xdr:from>
      <xdr:col>0</xdr:col>
      <xdr:colOff>0</xdr:colOff>
      <xdr:row>17</xdr:row>
      <xdr:rowOff>114300</xdr:rowOff>
    </xdr:from>
    <xdr:to>
      <xdr:col>1</xdr:col>
      <xdr:colOff>2186940</xdr:colOff>
      <xdr:row>23</xdr:row>
      <xdr:rowOff>97234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a:srcRect r="7401"/>
        <a:stretch/>
      </xdr:blipFill>
      <xdr:spPr>
        <a:xfrm>
          <a:off x="0" y="3895725"/>
          <a:ext cx="6791325" cy="914479"/>
        </a:xfrm>
        <a:prstGeom prst="rect">
          <a:avLst/>
        </a:prstGeom>
      </xdr:spPr>
    </xdr:pic>
    <xdr:clientData/>
  </xdr:twoCellAnchor>
  <xdr:twoCellAnchor editAs="oneCell">
    <xdr:from>
      <xdr:col>0</xdr:col>
      <xdr:colOff>4598255</xdr:colOff>
      <xdr:row>0</xdr:row>
      <xdr:rowOff>743524</xdr:rowOff>
    </xdr:from>
    <xdr:to>
      <xdr:col>1</xdr:col>
      <xdr:colOff>2209385</xdr:colOff>
      <xdr:row>2</xdr:row>
      <xdr:rowOff>19624</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t="11457" r="67142" b="51046"/>
        <a:stretch/>
      </xdr:blipFill>
      <xdr:spPr>
        <a:xfrm rot="21189543">
          <a:off x="4598255" y="743524"/>
          <a:ext cx="2409825" cy="342900"/>
        </a:xfrm>
        <a:prstGeom prst="rect">
          <a:avLst/>
        </a:prstGeom>
      </xdr:spPr>
    </xdr:pic>
    <xdr:clientData/>
  </xdr:twoCellAnchor>
  <xdr:twoCellAnchor>
    <xdr:from>
      <xdr:col>1</xdr:col>
      <xdr:colOff>802005</xdr:colOff>
      <xdr:row>5</xdr:row>
      <xdr:rowOff>78105</xdr:rowOff>
    </xdr:from>
    <xdr:to>
      <xdr:col>13</xdr:col>
      <xdr:colOff>211000</xdr:colOff>
      <xdr:row>14</xdr:row>
      <xdr:rowOff>127580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5012055" y="1573530"/>
          <a:ext cx="9219745" cy="830525"/>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1952625</xdr:colOff>
      <xdr:row>29</xdr:row>
      <xdr:rowOff>97155</xdr:rowOff>
    </xdr:from>
    <xdr:to>
      <xdr:col>6</xdr:col>
      <xdr:colOff>139851</xdr:colOff>
      <xdr:row>35</xdr:row>
      <xdr:rowOff>64715</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952625" y="4526280"/>
          <a:ext cx="6816876" cy="824810"/>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1243492</xdr:colOff>
      <xdr:row>35</xdr:row>
      <xdr:rowOff>69506</xdr:rowOff>
    </xdr:from>
    <xdr:to>
      <xdr:col>1</xdr:col>
      <xdr:colOff>1570576</xdr:colOff>
      <xdr:row>39</xdr:row>
      <xdr:rowOff>18071</xdr:rowOff>
    </xdr:to>
    <xdr:sp macro="" textlink="">
      <xdr:nvSpPr>
        <xdr:cNvPr id="14" name="=SkatteverketLista">
          <a:extLst>
            <a:ext uri="{FF2B5EF4-FFF2-40B4-BE49-F238E27FC236}">
              <a16:creationId xmlns:a16="http://schemas.microsoft.com/office/drawing/2014/main" id="{00000000-0008-0000-0300-00000E000000}"/>
            </a:ext>
          </a:extLst>
        </xdr:cNvPr>
        <xdr:cNvSpPr/>
      </xdr:nvSpPr>
      <xdr:spPr>
        <a:xfrm>
          <a:off x="1243492" y="5632106"/>
          <a:ext cx="4927659" cy="558165"/>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https://www4.skatteverket.se/rattsligvagledning/387867.html?date=2020-12-21 </a:t>
          </a:r>
          <a:endParaRPr lang="en-SE">
            <a:solidFill>
              <a:sysClr val="windowText" lastClr="000000"/>
            </a:solidFill>
            <a:effectLst/>
          </a:endParaRPr>
        </a:p>
        <a:p>
          <a:pPr algn="l"/>
          <a:r>
            <a:rPr lang="en-US" sz="1100">
              <a:solidFill>
                <a:schemeClr val="tx1">
                  <a:lumMod val="75000"/>
                  <a:lumOff val="25000"/>
                </a:schemeClr>
              </a:solidFill>
            </a:rPr>
            <a:t>2021</a:t>
          </a:r>
        </a:p>
      </xdr:txBody>
    </xdr:sp>
    <xdr:clientData/>
  </xdr:twoCellAnchor>
  <xdr:twoCellAnchor editAs="oneCell">
    <xdr:from>
      <xdr:col>6</xdr:col>
      <xdr:colOff>72390</xdr:colOff>
      <xdr:row>2</xdr:row>
      <xdr:rowOff>0</xdr:rowOff>
    </xdr:from>
    <xdr:to>
      <xdr:col>11</xdr:col>
      <xdr:colOff>169546</xdr:colOff>
      <xdr:row>7</xdr:row>
      <xdr:rowOff>58702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1525"/>
        <a:stretch/>
      </xdr:blipFill>
      <xdr:spPr>
        <a:xfrm>
          <a:off x="8702040" y="1066800"/>
          <a:ext cx="4082416" cy="759742"/>
        </a:xfrm>
        <a:prstGeom prst="rect">
          <a:avLst/>
        </a:prstGeom>
      </xdr:spPr>
    </xdr:pic>
    <xdr:clientData/>
  </xdr:twoCellAnchor>
  <xdr:twoCellAnchor>
    <xdr:from>
      <xdr:col>8</xdr:col>
      <xdr:colOff>12862</xdr:colOff>
      <xdr:row>35</xdr:row>
      <xdr:rowOff>141896</xdr:rowOff>
    </xdr:from>
    <xdr:to>
      <xdr:col>14</xdr:col>
      <xdr:colOff>392430</xdr:colOff>
      <xdr:row>39</xdr:row>
      <xdr:rowOff>103796</xdr:rowOff>
    </xdr:to>
    <xdr:sp macro="" textlink="">
      <xdr:nvSpPr>
        <xdr:cNvPr id="10" name="=SkatteverketLista">
          <a:extLst>
            <a:ext uri="{FF2B5EF4-FFF2-40B4-BE49-F238E27FC236}">
              <a16:creationId xmlns:a16="http://schemas.microsoft.com/office/drawing/2014/main" id="{BB43939E-1E67-47DE-A2A3-20836F0346BF}"/>
            </a:ext>
          </a:extLst>
        </xdr:cNvPr>
        <xdr:cNvSpPr/>
      </xdr:nvSpPr>
      <xdr:spPr>
        <a:xfrm>
          <a:off x="10052212" y="5428271"/>
          <a:ext cx="4913468" cy="533400"/>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a:t>
          </a:r>
        </a:p>
        <a:p>
          <a:pPr algn="l"/>
          <a:r>
            <a:rPr lang="en-US" sz="1100">
              <a:solidFill>
                <a:schemeClr val="tx1">
                  <a:lumMod val="75000"/>
                  <a:lumOff val="25000"/>
                </a:schemeClr>
              </a:solidFill>
            </a:rPr>
            <a:t>https://www4.skatteverket.se/rattsligvagledning/edition/2022.4/321424.html</a:t>
          </a:r>
        </a:p>
      </xdr:txBody>
    </xdr:sp>
    <xdr:clientData/>
  </xdr:twoCellAnchor>
  <xdr:twoCellAnchor editAs="oneCell">
    <xdr:from>
      <xdr:col>0</xdr:col>
      <xdr:colOff>217170</xdr:colOff>
      <xdr:row>0</xdr:row>
      <xdr:rowOff>177165</xdr:rowOff>
    </xdr:from>
    <xdr:to>
      <xdr:col>0</xdr:col>
      <xdr:colOff>4172291</xdr:colOff>
      <xdr:row>0</xdr:row>
      <xdr:rowOff>619163</xdr:rowOff>
    </xdr:to>
    <xdr:pic>
      <xdr:nvPicPr>
        <xdr:cNvPr id="3" name="Picture 1">
          <a:extLst>
            <a:ext uri="{FF2B5EF4-FFF2-40B4-BE49-F238E27FC236}">
              <a16:creationId xmlns:a16="http://schemas.microsoft.com/office/drawing/2014/main" id="{5CFAB30C-D399-4EF2-964A-70C8F062DBDA}"/>
            </a:ext>
          </a:extLst>
        </xdr:cNvPr>
        <xdr:cNvPicPr>
          <a:picLocks noChangeAspect="1"/>
        </xdr:cNvPicPr>
      </xdr:nvPicPr>
      <xdr:blipFill>
        <a:blip xmlns:r="http://schemas.openxmlformats.org/officeDocument/2006/relationships" r:embed="rId3"/>
        <a:stretch>
          <a:fillRect/>
        </a:stretch>
      </xdr:blipFill>
      <xdr:spPr>
        <a:xfrm>
          <a:off x="217170" y="177165"/>
          <a:ext cx="3947501" cy="438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3004705</xdr:colOff>
      <xdr:row>0</xdr:row>
      <xdr:rowOff>0</xdr:rowOff>
    </xdr:from>
    <xdr:ext cx="1120371" cy="432955"/>
    <xdr:sp macro="" textlink="">
      <xdr:nvSpPr>
        <xdr:cNvPr id="5" name="textruta 4">
          <a:extLst>
            <a:ext uri="{FF2B5EF4-FFF2-40B4-BE49-F238E27FC236}">
              <a16:creationId xmlns:a16="http://schemas.microsoft.com/office/drawing/2014/main" id="{00000000-0008-0000-0400-000005000000}"/>
            </a:ext>
          </a:extLst>
        </xdr:cNvPr>
        <xdr:cNvSpPr txBox="1"/>
      </xdr:nvSpPr>
      <xdr:spPr>
        <a:xfrm>
          <a:off x="8763000"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editAs="oneCell">
    <xdr:from>
      <xdr:col>0</xdr:col>
      <xdr:colOff>133351</xdr:colOff>
      <xdr:row>0</xdr:row>
      <xdr:rowOff>1</xdr:rowOff>
    </xdr:from>
    <xdr:to>
      <xdr:col>2</xdr:col>
      <xdr:colOff>739141</xdr:colOff>
      <xdr:row>1</xdr:row>
      <xdr:rowOff>480</xdr:rowOff>
    </xdr:to>
    <xdr:pic>
      <xdr:nvPicPr>
        <xdr:cNvPr id="7" name="Bildobjekt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
          <a:ext cx="838200" cy="364914"/>
        </a:xfrm>
        <a:prstGeom prst="rect">
          <a:avLst/>
        </a:prstGeom>
      </xdr:spPr>
    </xdr:pic>
    <xdr:clientData/>
  </xdr:twoCellAnchor>
  <xdr:twoCellAnchor>
    <xdr:from>
      <xdr:col>21</xdr:col>
      <xdr:colOff>60613</xdr:colOff>
      <xdr:row>0</xdr:row>
      <xdr:rowOff>181841</xdr:rowOff>
    </xdr:from>
    <xdr:to>
      <xdr:col>29</xdr:col>
      <xdr:colOff>658091</xdr:colOff>
      <xdr:row>4</xdr:row>
      <xdr:rowOff>17318</xdr:rowOff>
    </xdr:to>
    <xdr:sp macro="" textlink="">
      <xdr:nvSpPr>
        <xdr:cNvPr id="2" name="Support_Box1">
          <a:extLst>
            <a:ext uri="{FF2B5EF4-FFF2-40B4-BE49-F238E27FC236}">
              <a16:creationId xmlns:a16="http://schemas.microsoft.com/office/drawing/2014/main" id="{844585BC-6BBC-4070-B924-6CB90B5F9FC5}"/>
            </a:ext>
          </a:extLst>
        </xdr:cNvPr>
        <xdr:cNvSpPr/>
      </xdr:nvSpPr>
      <xdr:spPr>
        <a:xfrm>
          <a:off x="10035886" y="181841"/>
          <a:ext cx="1809750" cy="502227"/>
        </a:xfrm>
        <a:prstGeom prst="wedgeRoundRectCallout">
          <a:avLst>
            <a:gd name="adj1" fmla="val -49255"/>
            <a:gd name="adj2" fmla="val 20506"/>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bg1"/>
              </a:solidFill>
            </a:rPr>
            <a:t>Denna</a:t>
          </a:r>
          <a:r>
            <a:rPr lang="en-US" sz="1100" b="1" baseline="0">
              <a:solidFill>
                <a:schemeClr val="bg1"/>
              </a:solidFill>
            </a:rPr>
            <a:t> flik summerar </a:t>
          </a:r>
        </a:p>
        <a:p>
          <a:pPr algn="ctr"/>
          <a:r>
            <a:rPr lang="en-US" sz="1100" b="1" baseline="0">
              <a:solidFill>
                <a:schemeClr val="bg1"/>
              </a:solidFill>
            </a:rPr>
            <a:t>flik 2 och 3.</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3013363</xdr:colOff>
      <xdr:row>0</xdr:row>
      <xdr:rowOff>1</xdr:rowOff>
    </xdr:from>
    <xdr:ext cx="1119909" cy="456044"/>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8462818" y="1"/>
          <a:ext cx="1119909" cy="456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solidFill>
                <a:schemeClr val="tx1"/>
              </a:solidFill>
              <a:effectLst/>
              <a:latin typeface="Arial" panose="020B0604020202020204" pitchFamily="34" charset="0"/>
              <a:ea typeface="+mn-ea"/>
              <a:cs typeface="Arial" panose="020B0604020202020204" pitchFamily="34" charset="0"/>
            </a:rPr>
            <a:t>Fordon 2022</a:t>
          </a:r>
          <a:endParaRPr lang="sv-SE" sz="800" i="1">
            <a:effectLst/>
            <a:latin typeface="Arial" panose="020B0604020202020204" pitchFamily="34" charset="0"/>
            <a:cs typeface="Arial" panose="020B0604020202020204" pitchFamily="34" charset="0"/>
          </a:endParaRPr>
        </a:p>
        <a:p>
          <a:r>
            <a:rPr lang="sv-SE" sz="800" i="1">
              <a:solidFill>
                <a:schemeClr val="tx1"/>
              </a:solidFill>
              <a:effectLst/>
              <a:latin typeface="Arial" panose="020B0604020202020204" pitchFamily="34" charset="0"/>
              <a:ea typeface="+mn-ea"/>
              <a:cs typeface="Arial" panose="020B0604020202020204" pitchFamily="34" charset="0"/>
            </a:rPr>
            <a:t>Projektnr 10548</a:t>
          </a:r>
          <a:endParaRPr lang="sv-SE" sz="800" i="1">
            <a:effectLst/>
            <a:latin typeface="Arial" panose="020B0604020202020204" pitchFamily="34" charset="0"/>
            <a:cs typeface="Arial" panose="020B0604020202020204" pitchFamily="34" charset="0"/>
          </a:endParaRPr>
        </a:p>
        <a:p>
          <a:endParaRPr lang="sv-SE" sz="800" i="1">
            <a:latin typeface="Arial" panose="020B0604020202020204" pitchFamily="34" charset="0"/>
            <a:cs typeface="Arial" panose="020B0604020202020204" pitchFamily="34" charset="0"/>
          </a:endParaRPr>
        </a:p>
        <a:p>
          <a:endParaRPr lang="sv-SE" sz="1100"/>
        </a:p>
      </xdr:txBody>
    </xdr:sp>
    <xdr:clientData/>
  </xdr:oneCellAnchor>
  <xdr:twoCellAnchor editAs="oneCell">
    <xdr:from>
      <xdr:col>1</xdr:col>
      <xdr:colOff>9525</xdr:colOff>
      <xdr:row>0</xdr:row>
      <xdr:rowOff>0</xdr:rowOff>
    </xdr:from>
    <xdr:to>
      <xdr:col>2</xdr:col>
      <xdr:colOff>802217</xdr:colOff>
      <xdr:row>0</xdr:row>
      <xdr:rowOff>382423</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78417" cy="382423"/>
        </a:xfrm>
        <a:prstGeom prst="rect">
          <a:avLst/>
        </a:prstGeom>
      </xdr:spPr>
    </xdr:pic>
    <xdr:clientData/>
  </xdr:twoCellAnchor>
  <xdr:twoCellAnchor>
    <xdr:from>
      <xdr:col>8</xdr:col>
      <xdr:colOff>147204</xdr:colOff>
      <xdr:row>0</xdr:row>
      <xdr:rowOff>173182</xdr:rowOff>
    </xdr:from>
    <xdr:to>
      <xdr:col>11</xdr:col>
      <xdr:colOff>181840</xdr:colOff>
      <xdr:row>3</xdr:row>
      <xdr:rowOff>25977</xdr:rowOff>
    </xdr:to>
    <xdr:sp macro="" textlink="">
      <xdr:nvSpPr>
        <xdr:cNvPr id="2" name="Support_Box1">
          <a:extLst>
            <a:ext uri="{FF2B5EF4-FFF2-40B4-BE49-F238E27FC236}">
              <a16:creationId xmlns:a16="http://schemas.microsoft.com/office/drawing/2014/main" id="{8B2019F0-CBCB-4E29-B5D7-00057B2011AF}"/>
            </a:ext>
          </a:extLst>
        </xdr:cNvPr>
        <xdr:cNvSpPr/>
      </xdr:nvSpPr>
      <xdr:spPr>
        <a:xfrm>
          <a:off x="9862704" y="173182"/>
          <a:ext cx="1809750" cy="502227"/>
        </a:xfrm>
        <a:prstGeom prst="wedgeRoundRectCallout">
          <a:avLst>
            <a:gd name="adj1" fmla="val -49255"/>
            <a:gd name="adj2" fmla="val 20506"/>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chemeClr val="bg1"/>
              </a:solidFill>
            </a:rPr>
            <a:t>Denna</a:t>
          </a:r>
          <a:r>
            <a:rPr lang="en-US" sz="1100" b="1" baseline="0">
              <a:solidFill>
                <a:schemeClr val="bg1"/>
              </a:solidFill>
            </a:rPr>
            <a:t> flik summerar </a:t>
          </a:r>
        </a:p>
        <a:p>
          <a:pPr algn="ctr"/>
          <a:r>
            <a:rPr lang="en-US" sz="1100" b="1" baseline="0">
              <a:solidFill>
                <a:schemeClr val="bg1"/>
              </a:solidFill>
            </a:rPr>
            <a:t>flik 2 och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xldsolution.sharepoint.com/Users/lukas/OneDrive/Dokument/ExcelDepartment/Envac/210607/Envac%20IK210609%20-%20Fork_PictureMo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pleFrontpage"/>
      <sheetName val="ProductSelection"/>
      <sheetName val="CalculationAdjustment"/>
      <sheetName val="OutputView"/>
      <sheetName val="SummaryVertical"/>
      <sheetName val="PriceList"/>
      <sheetName val="AddProduct"/>
      <sheetName val="TempButtons"/>
      <sheetName val="OrderDB"/>
      <sheetName val="OrderDBVertical"/>
      <sheetName val="ArticleDB"/>
      <sheetName val="ProductDB"/>
      <sheetName val="SupersUser"/>
      <sheetName val="TempPicture DB"/>
      <sheetName val="BOM_DB"/>
      <sheetName val="Admin"/>
      <sheetName val="SupportSheet"/>
      <sheetName val="Product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Z3">
            <v>2</v>
          </cell>
        </row>
      </sheetData>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4.skatteverket.se/rattsligvagledning/edition/2022.4/321424.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663668"/>
    <pageSetUpPr fitToPage="1"/>
  </sheetPr>
  <dimension ref="A1:BD74"/>
  <sheetViews>
    <sheetView showGridLines="0" zoomScaleNormal="100" workbookViewId="0">
      <selection activeCell="A52" sqref="A52"/>
    </sheetView>
  </sheetViews>
  <sheetFormatPr defaultColWidth="9.140625" defaultRowHeight="15" x14ac:dyDescent="0.25"/>
  <cols>
    <col min="1" max="1" width="189.7109375" style="273" customWidth="1"/>
    <col min="2" max="56" width="9.140625" style="272"/>
    <col min="57" max="16384" width="9.140625" style="273"/>
  </cols>
  <sheetData>
    <row r="1" spans="1:56" ht="21.75" customHeight="1" x14ac:dyDescent="0.25"/>
    <row r="2" spans="1:56" x14ac:dyDescent="0.25">
      <c r="A2" s="270"/>
      <c r="B2" s="271"/>
      <c r="C2" s="271"/>
      <c r="D2" s="271"/>
      <c r="E2" s="271"/>
      <c r="F2" s="271"/>
      <c r="G2" s="271"/>
      <c r="H2" s="271"/>
      <c r="I2" s="271"/>
      <c r="J2" s="271"/>
    </row>
    <row r="3" spans="1:56" ht="16.149999999999999" customHeight="1" x14ac:dyDescent="0.25">
      <c r="A3" s="270"/>
      <c r="B3" s="271"/>
      <c r="C3" s="271"/>
      <c r="D3" s="271"/>
      <c r="E3" s="271"/>
      <c r="F3" s="271"/>
      <c r="G3" s="271"/>
      <c r="H3" s="271"/>
      <c r="I3" s="271"/>
      <c r="J3" s="271"/>
    </row>
    <row r="4" spans="1:56" s="276" customFormat="1" ht="15.75" x14ac:dyDescent="0.25">
      <c r="A4" s="277" t="s">
        <v>182</v>
      </c>
      <c r="B4" s="278"/>
      <c r="C4" s="278"/>
      <c r="D4" s="274"/>
      <c r="E4" s="274"/>
      <c r="F4" s="274"/>
      <c r="G4" s="274"/>
      <c r="H4" s="274"/>
      <c r="I4" s="274"/>
      <c r="J4" s="274"/>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row>
    <row r="5" spans="1:56" x14ac:dyDescent="0.25">
      <c r="A5" s="279" t="s">
        <v>116</v>
      </c>
      <c r="B5" s="271"/>
      <c r="C5" s="271"/>
      <c r="D5" s="271"/>
      <c r="E5" s="271"/>
      <c r="F5" s="271"/>
      <c r="G5" s="271"/>
      <c r="H5" s="271"/>
      <c r="I5" s="271"/>
      <c r="J5" s="271"/>
    </row>
    <row r="6" spans="1:56" x14ac:dyDescent="0.25">
      <c r="A6" s="280"/>
      <c r="B6" s="271"/>
      <c r="C6" s="271"/>
      <c r="D6" s="271"/>
      <c r="E6" s="271"/>
      <c r="F6" s="271"/>
      <c r="G6" s="271"/>
      <c r="H6" s="271"/>
      <c r="I6" s="271"/>
      <c r="J6" s="271"/>
    </row>
    <row r="7" spans="1:56" ht="30" x14ac:dyDescent="0.25">
      <c r="A7" s="281" t="s">
        <v>213</v>
      </c>
      <c r="B7" s="271"/>
      <c r="C7" s="271"/>
      <c r="D7" s="271"/>
      <c r="E7" s="271"/>
      <c r="F7" s="271"/>
      <c r="G7" s="271"/>
      <c r="H7" s="271"/>
      <c r="I7" s="271"/>
      <c r="J7" s="271"/>
    </row>
    <row r="8" spans="1:56" x14ac:dyDescent="0.25">
      <c r="A8" s="314" t="s">
        <v>183</v>
      </c>
      <c r="B8" s="283"/>
      <c r="C8" s="271"/>
      <c r="D8" s="271"/>
      <c r="E8" s="271"/>
      <c r="F8" s="271"/>
      <c r="G8" s="271"/>
      <c r="H8" s="271"/>
      <c r="I8" s="271"/>
      <c r="J8" s="271"/>
    </row>
    <row r="9" spans="1:56" x14ac:dyDescent="0.25">
      <c r="A9" s="282"/>
      <c r="B9" s="283"/>
      <c r="C9" s="271"/>
      <c r="D9" s="271"/>
      <c r="E9" s="271"/>
      <c r="F9" s="271"/>
      <c r="G9" s="271"/>
      <c r="H9" s="271"/>
      <c r="I9" s="271"/>
      <c r="J9" s="271"/>
    </row>
    <row r="10" spans="1:56" x14ac:dyDescent="0.25">
      <c r="A10" s="284" t="s">
        <v>131</v>
      </c>
      <c r="B10" s="271"/>
      <c r="C10" s="271"/>
      <c r="D10" s="271"/>
      <c r="E10" s="271"/>
      <c r="F10" s="271"/>
      <c r="G10" s="271"/>
      <c r="H10" s="271"/>
      <c r="I10" s="271"/>
      <c r="J10" s="271"/>
    </row>
    <row r="11" spans="1:56" x14ac:dyDescent="0.25">
      <c r="A11" s="284" t="s">
        <v>132</v>
      </c>
      <c r="B11" s="271"/>
      <c r="C11" s="271"/>
      <c r="D11" s="271"/>
      <c r="E11" s="271"/>
      <c r="F11" s="271"/>
      <c r="G11" s="271"/>
      <c r="H11" s="271"/>
      <c r="I11" s="271"/>
      <c r="J11" s="271"/>
    </row>
    <row r="12" spans="1:56" x14ac:dyDescent="0.25">
      <c r="A12" s="284"/>
      <c r="B12" s="271"/>
      <c r="C12" s="271"/>
      <c r="D12" s="271"/>
      <c r="E12" s="271"/>
      <c r="F12" s="271"/>
      <c r="G12" s="271"/>
      <c r="H12" s="271"/>
      <c r="I12" s="271"/>
      <c r="J12" s="271"/>
    </row>
    <row r="13" spans="1:56" x14ac:dyDescent="0.25">
      <c r="A13" s="284" t="s">
        <v>151</v>
      </c>
      <c r="B13" s="271"/>
      <c r="C13" s="271"/>
      <c r="D13" s="271"/>
      <c r="E13" s="271"/>
      <c r="F13" s="271"/>
      <c r="G13" s="271"/>
      <c r="H13" s="271"/>
      <c r="I13" s="271"/>
      <c r="J13" s="271"/>
    </row>
    <row r="14" spans="1:56" x14ac:dyDescent="0.25">
      <c r="A14" s="284" t="s">
        <v>153</v>
      </c>
      <c r="B14" s="271"/>
      <c r="C14" s="271"/>
      <c r="D14" s="271"/>
      <c r="E14" s="271"/>
      <c r="F14" s="271"/>
      <c r="G14" s="271"/>
      <c r="H14" s="271"/>
      <c r="I14" s="271"/>
      <c r="J14" s="271"/>
    </row>
    <row r="15" spans="1:56" x14ac:dyDescent="0.25">
      <c r="A15" s="284"/>
      <c r="B15" s="271"/>
      <c r="C15" s="271"/>
      <c r="D15" s="271"/>
      <c r="E15" s="271"/>
      <c r="F15" s="271"/>
      <c r="G15" s="271"/>
      <c r="H15" s="271"/>
      <c r="I15" s="271"/>
      <c r="J15" s="271"/>
    </row>
    <row r="16" spans="1:56" x14ac:dyDescent="0.25">
      <c r="A16" s="284" t="s">
        <v>205</v>
      </c>
      <c r="B16" s="271"/>
      <c r="C16" s="271"/>
      <c r="D16" s="271"/>
      <c r="E16" s="271"/>
      <c r="F16" s="271"/>
      <c r="G16" s="271"/>
      <c r="H16" s="271"/>
      <c r="I16" s="271"/>
      <c r="J16" s="271"/>
    </row>
    <row r="17" spans="1:10" x14ac:dyDescent="0.25">
      <c r="A17" s="284"/>
      <c r="B17" s="271"/>
      <c r="C17" s="271"/>
      <c r="D17" s="271"/>
      <c r="E17" s="271"/>
      <c r="F17" s="271"/>
      <c r="G17" s="271"/>
      <c r="H17" s="271"/>
      <c r="I17" s="271"/>
      <c r="J17" s="271"/>
    </row>
    <row r="18" spans="1:10" x14ac:dyDescent="0.25">
      <c r="A18" s="279" t="s">
        <v>184</v>
      </c>
      <c r="B18" s="271"/>
      <c r="C18" s="271"/>
      <c r="D18" s="271"/>
      <c r="E18" s="271"/>
      <c r="F18" s="271"/>
      <c r="G18" s="271"/>
      <c r="H18" s="271"/>
      <c r="I18" s="271"/>
      <c r="J18" s="271"/>
    </row>
    <row r="19" spans="1:10" x14ac:dyDescent="0.25">
      <c r="A19" s="273" t="s">
        <v>206</v>
      </c>
      <c r="B19" s="271"/>
      <c r="C19" s="271"/>
      <c r="D19" s="271"/>
      <c r="E19" s="271"/>
      <c r="F19" s="271"/>
      <c r="G19" s="271"/>
      <c r="H19" s="271"/>
      <c r="I19" s="271"/>
      <c r="J19" s="271"/>
    </row>
    <row r="20" spans="1:10" x14ac:dyDescent="0.25">
      <c r="A20" s="273" t="s">
        <v>212</v>
      </c>
      <c r="B20" s="271"/>
      <c r="C20" s="271"/>
      <c r="D20" s="271"/>
      <c r="E20" s="271"/>
      <c r="F20" s="271"/>
      <c r="G20" s="271"/>
      <c r="H20" s="271"/>
      <c r="I20" s="271"/>
      <c r="J20" s="271"/>
    </row>
    <row r="21" spans="1:10" x14ac:dyDescent="0.25">
      <c r="A21" s="279" t="s">
        <v>133</v>
      </c>
      <c r="B21" s="271"/>
      <c r="C21" s="271"/>
      <c r="D21" s="271"/>
      <c r="E21" s="271"/>
      <c r="F21" s="271"/>
      <c r="G21" s="271"/>
      <c r="H21" s="271"/>
      <c r="I21" s="271"/>
      <c r="J21" s="271"/>
    </row>
    <row r="22" spans="1:10" x14ac:dyDescent="0.25">
      <c r="A22" s="279"/>
      <c r="B22" s="271"/>
      <c r="C22" s="271"/>
      <c r="D22" s="271"/>
      <c r="E22" s="271"/>
      <c r="F22" s="271"/>
      <c r="G22" s="271"/>
      <c r="H22" s="271"/>
      <c r="I22" s="271"/>
      <c r="J22" s="271"/>
    </row>
    <row r="23" spans="1:10" x14ac:dyDescent="0.25">
      <c r="A23" s="284" t="s">
        <v>208</v>
      </c>
      <c r="B23" s="271"/>
      <c r="C23" s="271"/>
      <c r="D23" s="271"/>
      <c r="E23" s="271"/>
      <c r="F23" s="271"/>
      <c r="G23" s="271"/>
      <c r="H23" s="271"/>
      <c r="I23" s="271"/>
      <c r="J23" s="271"/>
    </row>
    <row r="24" spans="1:10" x14ac:dyDescent="0.25">
      <c r="A24" s="285" t="s">
        <v>115</v>
      </c>
      <c r="B24" s="271"/>
      <c r="C24" s="271"/>
      <c r="D24" s="271"/>
      <c r="E24" s="271"/>
      <c r="F24" s="271"/>
      <c r="G24" s="271"/>
      <c r="H24" s="271"/>
      <c r="I24" s="271"/>
      <c r="J24" s="271"/>
    </row>
    <row r="25" spans="1:10" x14ac:dyDescent="0.25">
      <c r="A25" s="286" t="s">
        <v>134</v>
      </c>
      <c r="B25" s="271"/>
      <c r="C25" s="271"/>
      <c r="D25" s="271"/>
      <c r="E25" s="271"/>
      <c r="F25" s="271"/>
      <c r="G25" s="271"/>
      <c r="H25" s="271"/>
      <c r="I25" s="271"/>
      <c r="J25" s="271"/>
    </row>
    <row r="26" spans="1:10" x14ac:dyDescent="0.25">
      <c r="A26" s="287" t="s">
        <v>118</v>
      </c>
      <c r="B26" s="271"/>
      <c r="C26" s="271"/>
      <c r="D26" s="271"/>
      <c r="E26" s="271"/>
      <c r="F26" s="271"/>
      <c r="G26" s="271"/>
      <c r="H26" s="271"/>
      <c r="I26" s="271"/>
      <c r="J26" s="271"/>
    </row>
    <row r="27" spans="1:10" x14ac:dyDescent="0.25">
      <c r="A27" s="287" t="s">
        <v>119</v>
      </c>
      <c r="B27" s="271"/>
      <c r="C27" s="271"/>
      <c r="D27" s="271"/>
      <c r="E27" s="271"/>
      <c r="F27" s="271"/>
      <c r="G27" s="271"/>
      <c r="H27" s="271"/>
      <c r="I27" s="271"/>
      <c r="J27" s="271"/>
    </row>
    <row r="28" spans="1:10" x14ac:dyDescent="0.25">
      <c r="A28" s="287" t="s">
        <v>135</v>
      </c>
      <c r="B28" s="271"/>
      <c r="C28" s="271"/>
      <c r="D28" s="271"/>
      <c r="E28" s="271"/>
      <c r="F28" s="271"/>
      <c r="G28" s="271"/>
      <c r="H28" s="271"/>
      <c r="I28" s="271"/>
      <c r="J28" s="271"/>
    </row>
    <row r="29" spans="1:10" x14ac:dyDescent="0.25">
      <c r="A29" s="287" t="s">
        <v>185</v>
      </c>
      <c r="B29" s="271"/>
      <c r="C29" s="271"/>
      <c r="D29" s="271"/>
      <c r="E29" s="271"/>
      <c r="F29" s="271"/>
      <c r="G29" s="271"/>
      <c r="H29" s="271"/>
      <c r="I29" s="271"/>
      <c r="J29" s="271"/>
    </row>
    <row r="30" spans="1:10" x14ac:dyDescent="0.25">
      <c r="A30" s="287" t="s">
        <v>186</v>
      </c>
      <c r="B30" s="271"/>
      <c r="C30" s="271"/>
      <c r="D30" s="271"/>
      <c r="E30" s="271"/>
      <c r="F30" s="271"/>
      <c r="G30" s="271"/>
      <c r="H30" s="271"/>
      <c r="I30" s="271"/>
      <c r="J30" s="271"/>
    </row>
    <row r="31" spans="1:10" x14ac:dyDescent="0.25">
      <c r="A31" s="287" t="s">
        <v>136</v>
      </c>
      <c r="B31" s="271"/>
      <c r="C31" s="271"/>
      <c r="D31" s="271"/>
      <c r="E31" s="271"/>
      <c r="F31" s="271"/>
      <c r="G31" s="271"/>
      <c r="H31" s="271"/>
      <c r="I31" s="271"/>
      <c r="J31" s="271"/>
    </row>
    <row r="32" spans="1:10" x14ac:dyDescent="0.25">
      <c r="A32" s="287"/>
      <c r="B32" s="271"/>
      <c r="C32" s="271"/>
      <c r="D32" s="271"/>
      <c r="E32" s="271"/>
      <c r="F32" s="271"/>
      <c r="G32" s="271"/>
      <c r="H32" s="271"/>
      <c r="I32" s="271"/>
      <c r="J32" s="271"/>
    </row>
    <row r="33" spans="1:10" x14ac:dyDescent="0.25">
      <c r="A33" s="286" t="s">
        <v>117</v>
      </c>
      <c r="B33" s="271"/>
      <c r="C33" s="271"/>
      <c r="D33" s="271"/>
      <c r="E33" s="271"/>
      <c r="F33" s="271"/>
      <c r="G33" s="271"/>
      <c r="H33" s="271"/>
      <c r="I33" s="271"/>
      <c r="J33" s="271"/>
    </row>
    <row r="34" spans="1:10" x14ac:dyDescent="0.25">
      <c r="A34" s="279" t="s">
        <v>224</v>
      </c>
      <c r="B34" s="271"/>
      <c r="C34" s="271"/>
      <c r="D34" s="271"/>
      <c r="E34" s="271"/>
      <c r="F34" s="271"/>
      <c r="G34" s="271"/>
      <c r="H34" s="271"/>
      <c r="I34" s="271"/>
      <c r="J34" s="271"/>
    </row>
    <row r="35" spans="1:10" x14ac:dyDescent="0.25">
      <c r="A35" s="279"/>
      <c r="B35" s="271"/>
      <c r="C35" s="271"/>
      <c r="D35" s="271"/>
      <c r="E35" s="271"/>
      <c r="F35" s="271"/>
      <c r="G35" s="271"/>
      <c r="H35" s="271"/>
      <c r="I35" s="271"/>
      <c r="J35" s="271"/>
    </row>
    <row r="36" spans="1:10" x14ac:dyDescent="0.25">
      <c r="A36" s="279" t="s">
        <v>207</v>
      </c>
      <c r="B36" s="271"/>
      <c r="C36" s="271"/>
      <c r="D36" s="271"/>
      <c r="E36" s="271"/>
      <c r="F36" s="271"/>
      <c r="G36" s="271"/>
      <c r="H36" s="271"/>
      <c r="I36" s="271"/>
      <c r="J36" s="271"/>
    </row>
    <row r="37" spans="1:10" x14ac:dyDescent="0.25">
      <c r="A37" s="279"/>
      <c r="B37" s="271"/>
      <c r="C37" s="271"/>
      <c r="D37" s="271"/>
      <c r="E37" s="271"/>
      <c r="F37" s="271"/>
      <c r="G37" s="271"/>
      <c r="H37" s="271"/>
      <c r="I37" s="271"/>
      <c r="J37" s="271"/>
    </row>
    <row r="38" spans="1:10" x14ac:dyDescent="0.25">
      <c r="A38" s="279" t="s">
        <v>137</v>
      </c>
      <c r="B38" s="271"/>
      <c r="C38" s="271"/>
      <c r="D38" s="271"/>
      <c r="E38" s="271"/>
      <c r="F38" s="271"/>
      <c r="G38" s="271"/>
      <c r="H38" s="271"/>
      <c r="I38" s="271"/>
      <c r="J38" s="271"/>
    </row>
    <row r="39" spans="1:10" x14ac:dyDescent="0.25">
      <c r="A39" s="279" t="s">
        <v>138</v>
      </c>
      <c r="B39" s="271"/>
      <c r="C39" s="271"/>
      <c r="D39" s="271"/>
      <c r="E39" s="271"/>
      <c r="F39" s="271"/>
      <c r="G39" s="271"/>
      <c r="H39" s="271"/>
      <c r="I39" s="271"/>
      <c r="J39" s="271"/>
    </row>
    <row r="40" spans="1:10" x14ac:dyDescent="0.25">
      <c r="A40" s="279"/>
      <c r="B40" s="271"/>
      <c r="C40" s="271"/>
      <c r="D40" s="271"/>
      <c r="E40" s="271"/>
      <c r="F40" s="271"/>
      <c r="G40" s="271"/>
      <c r="H40" s="271"/>
      <c r="I40" s="271"/>
      <c r="J40" s="271"/>
    </row>
    <row r="41" spans="1:10" x14ac:dyDescent="0.25">
      <c r="A41" s="284" t="s">
        <v>209</v>
      </c>
      <c r="B41" s="271"/>
      <c r="C41" s="271"/>
      <c r="D41" s="271"/>
      <c r="E41" s="271"/>
      <c r="F41" s="271"/>
      <c r="G41" s="271"/>
      <c r="H41" s="271"/>
      <c r="I41" s="271"/>
      <c r="J41" s="271"/>
    </row>
    <row r="42" spans="1:10" x14ac:dyDescent="0.25">
      <c r="A42" s="284" t="s">
        <v>139</v>
      </c>
      <c r="B42" s="271"/>
      <c r="C42" s="271"/>
      <c r="D42" s="271"/>
      <c r="E42" s="271"/>
      <c r="F42" s="271"/>
      <c r="G42" s="271"/>
      <c r="H42" s="271"/>
      <c r="I42" s="271"/>
      <c r="J42" s="271"/>
    </row>
    <row r="43" spans="1:10" x14ac:dyDescent="0.25">
      <c r="A43" s="280" t="s">
        <v>140</v>
      </c>
      <c r="B43" s="271"/>
      <c r="C43" s="271"/>
      <c r="D43" s="271"/>
      <c r="E43" s="271"/>
      <c r="F43" s="271"/>
      <c r="G43" s="271"/>
      <c r="H43" s="271"/>
      <c r="I43" s="271"/>
      <c r="J43" s="271"/>
    </row>
    <row r="44" spans="1:10" x14ac:dyDescent="0.25">
      <c r="A44" s="279" t="s">
        <v>141</v>
      </c>
      <c r="B44" s="271"/>
      <c r="C44" s="271"/>
      <c r="D44" s="271"/>
      <c r="E44" s="271"/>
      <c r="F44" s="271"/>
      <c r="G44" s="271"/>
      <c r="H44" s="271"/>
      <c r="I44" s="271"/>
      <c r="J44" s="271"/>
    </row>
    <row r="45" spans="1:10" x14ac:dyDescent="0.25">
      <c r="A45" s="284" t="s">
        <v>188</v>
      </c>
      <c r="B45" s="271"/>
      <c r="C45" s="271"/>
      <c r="D45" s="271"/>
      <c r="E45" s="271"/>
      <c r="F45" s="271"/>
      <c r="G45" s="271"/>
      <c r="H45" s="271"/>
      <c r="I45" s="271"/>
      <c r="J45" s="271"/>
    </row>
    <row r="46" spans="1:10" x14ac:dyDescent="0.25">
      <c r="A46" s="284" t="s">
        <v>142</v>
      </c>
      <c r="B46" s="271"/>
      <c r="C46" s="271"/>
      <c r="D46" s="271"/>
      <c r="E46" s="271"/>
      <c r="F46" s="271"/>
      <c r="G46" s="271"/>
      <c r="H46" s="271"/>
      <c r="I46" s="271"/>
      <c r="J46" s="271"/>
    </row>
    <row r="47" spans="1:10" x14ac:dyDescent="0.25">
      <c r="A47" s="284"/>
      <c r="B47" s="271"/>
      <c r="C47" s="271"/>
      <c r="D47" s="271"/>
      <c r="E47" s="271"/>
      <c r="F47" s="271"/>
      <c r="G47" s="271"/>
      <c r="H47" s="271"/>
      <c r="I47" s="271"/>
      <c r="J47" s="271"/>
    </row>
    <row r="48" spans="1:10" x14ac:dyDescent="0.25">
      <c r="A48" s="279" t="s">
        <v>187</v>
      </c>
      <c r="B48" s="271"/>
      <c r="C48" s="271"/>
      <c r="D48" s="271"/>
      <c r="E48" s="271"/>
      <c r="F48" s="271"/>
      <c r="G48" s="271"/>
      <c r="H48" s="271"/>
      <c r="I48" s="271"/>
      <c r="J48" s="271"/>
    </row>
    <row r="49" spans="1:10" x14ac:dyDescent="0.25">
      <c r="A49" s="279"/>
      <c r="B49" s="271"/>
      <c r="C49" s="271"/>
      <c r="D49" s="271"/>
      <c r="E49" s="271"/>
      <c r="F49" s="271"/>
      <c r="G49" s="271"/>
      <c r="H49" s="271"/>
      <c r="I49" s="271"/>
      <c r="J49" s="271"/>
    </row>
    <row r="50" spans="1:10" x14ac:dyDescent="0.25">
      <c r="A50" s="284" t="s">
        <v>214</v>
      </c>
      <c r="B50" s="271"/>
      <c r="C50" s="271"/>
      <c r="D50" s="271"/>
      <c r="E50" s="271"/>
      <c r="F50" s="271"/>
      <c r="G50" s="271"/>
      <c r="H50" s="271"/>
      <c r="I50" s="271"/>
      <c r="J50" s="271"/>
    </row>
    <row r="51" spans="1:10" x14ac:dyDescent="0.25">
      <c r="A51" s="279"/>
      <c r="B51" s="271"/>
      <c r="C51" s="271"/>
      <c r="D51" s="271"/>
      <c r="E51" s="271"/>
      <c r="F51" s="271"/>
      <c r="G51" s="271"/>
      <c r="H51" s="271"/>
      <c r="I51" s="271"/>
      <c r="J51" s="271"/>
    </row>
    <row r="52" spans="1:10" x14ac:dyDescent="0.25">
      <c r="A52" s="284" t="s">
        <v>189</v>
      </c>
      <c r="B52" s="271"/>
      <c r="C52" s="271"/>
      <c r="D52" s="271"/>
      <c r="E52" s="271"/>
      <c r="F52" s="271"/>
      <c r="G52" s="271"/>
      <c r="H52" s="271"/>
      <c r="I52" s="271"/>
      <c r="J52" s="271"/>
    </row>
    <row r="53" spans="1:10" x14ac:dyDescent="0.25">
      <c r="A53" s="284" t="s">
        <v>143</v>
      </c>
      <c r="B53" s="271"/>
      <c r="C53" s="271"/>
      <c r="D53" s="271"/>
      <c r="E53" s="271"/>
      <c r="F53" s="271"/>
      <c r="G53" s="271"/>
      <c r="H53" s="271"/>
      <c r="I53" s="271"/>
      <c r="J53" s="271"/>
    </row>
    <row r="54" spans="1:10" x14ac:dyDescent="0.25">
      <c r="A54" s="284"/>
      <c r="B54" s="271"/>
      <c r="C54" s="271"/>
      <c r="D54" s="271"/>
      <c r="E54" s="271"/>
      <c r="F54" s="271"/>
      <c r="G54" s="271"/>
      <c r="H54" s="271"/>
      <c r="I54" s="271"/>
      <c r="J54" s="271"/>
    </row>
    <row r="55" spans="1:10" x14ac:dyDescent="0.25">
      <c r="A55" s="284" t="s">
        <v>144</v>
      </c>
      <c r="B55" s="271"/>
      <c r="C55" s="271"/>
      <c r="D55" s="271"/>
      <c r="E55" s="271"/>
      <c r="F55" s="271"/>
      <c r="G55" s="271"/>
      <c r="H55" s="271"/>
      <c r="I55" s="271"/>
      <c r="J55" s="271"/>
    </row>
    <row r="56" spans="1:10" x14ac:dyDescent="0.25">
      <c r="B56" s="271"/>
      <c r="C56" s="271"/>
      <c r="D56" s="271"/>
      <c r="E56" s="271"/>
      <c r="F56" s="271"/>
      <c r="G56" s="271"/>
      <c r="H56" s="271"/>
      <c r="I56" s="271"/>
      <c r="J56" s="271"/>
    </row>
    <row r="57" spans="1:10" x14ac:dyDescent="0.25">
      <c r="A57" s="316" t="s">
        <v>225</v>
      </c>
      <c r="B57" s="271"/>
      <c r="C57" s="271"/>
      <c r="D57" s="271"/>
      <c r="E57" s="271"/>
      <c r="F57" s="271"/>
      <c r="G57" s="271"/>
      <c r="H57" s="271"/>
      <c r="I57" s="271"/>
      <c r="J57" s="271"/>
    </row>
    <row r="58" spans="1:10" x14ac:dyDescent="0.25">
      <c r="B58" s="271"/>
      <c r="C58" s="271"/>
      <c r="D58" s="271"/>
      <c r="E58" s="271"/>
      <c r="F58" s="271"/>
      <c r="G58" s="271"/>
      <c r="H58" s="271"/>
      <c r="I58" s="271"/>
      <c r="J58" s="271"/>
    </row>
    <row r="59" spans="1:10" x14ac:dyDescent="0.25">
      <c r="A59" s="288" t="s">
        <v>114</v>
      </c>
      <c r="B59" s="271"/>
      <c r="C59" s="271"/>
      <c r="D59" s="271"/>
      <c r="E59" s="271"/>
      <c r="F59" s="271"/>
      <c r="G59" s="271"/>
      <c r="H59" s="271"/>
      <c r="I59" s="271"/>
      <c r="J59" s="271"/>
    </row>
    <row r="60" spans="1:10" x14ac:dyDescent="0.25">
      <c r="A60" s="279" t="s">
        <v>145</v>
      </c>
      <c r="B60" s="271"/>
      <c r="C60" s="271"/>
      <c r="D60" s="271"/>
      <c r="E60" s="271"/>
      <c r="F60" s="271"/>
      <c r="G60" s="271"/>
      <c r="H60" s="271"/>
      <c r="I60" s="271"/>
      <c r="J60" s="271"/>
    </row>
    <row r="61" spans="1:10" x14ac:dyDescent="0.25">
      <c r="A61" s="279" t="s">
        <v>210</v>
      </c>
      <c r="B61" s="271"/>
      <c r="C61" s="271"/>
      <c r="D61" s="271"/>
      <c r="E61" s="271"/>
      <c r="F61" s="271"/>
      <c r="G61" s="271"/>
      <c r="H61" s="271"/>
      <c r="I61" s="271"/>
      <c r="J61" s="271"/>
    </row>
    <row r="62" spans="1:10" x14ac:dyDescent="0.25">
      <c r="A62" s="279" t="s">
        <v>211</v>
      </c>
      <c r="B62" s="271"/>
      <c r="C62" s="271"/>
      <c r="D62" s="271"/>
      <c r="E62" s="271"/>
      <c r="F62" s="271"/>
      <c r="G62" s="271"/>
      <c r="H62" s="271"/>
      <c r="I62" s="271"/>
      <c r="J62" s="271"/>
    </row>
    <row r="63" spans="1:10" x14ac:dyDescent="0.25">
      <c r="A63" s="279" t="s">
        <v>146</v>
      </c>
      <c r="B63" s="271"/>
      <c r="C63" s="271"/>
      <c r="D63" s="271"/>
      <c r="E63" s="271"/>
      <c r="F63" s="271"/>
      <c r="G63" s="271"/>
      <c r="H63" s="271"/>
      <c r="I63" s="271"/>
      <c r="J63" s="271"/>
    </row>
    <row r="64" spans="1:10" x14ac:dyDescent="0.25">
      <c r="B64" s="271"/>
      <c r="C64" s="271"/>
      <c r="D64" s="271"/>
      <c r="E64" s="271"/>
      <c r="F64" s="271"/>
      <c r="G64" s="271"/>
      <c r="H64" s="271"/>
      <c r="I64" s="271"/>
      <c r="J64" s="271"/>
    </row>
    <row r="65" spans="2:10" x14ac:dyDescent="0.25">
      <c r="B65" s="271"/>
      <c r="C65" s="271"/>
      <c r="D65" s="271"/>
      <c r="E65" s="271"/>
      <c r="F65" s="271"/>
      <c r="G65" s="271"/>
      <c r="H65" s="271"/>
      <c r="I65" s="271"/>
      <c r="J65" s="271"/>
    </row>
    <row r="66" spans="2:10" x14ac:dyDescent="0.25">
      <c r="B66" s="271"/>
      <c r="C66" s="271"/>
      <c r="D66" s="271"/>
      <c r="E66" s="271"/>
      <c r="F66" s="271"/>
      <c r="G66" s="271"/>
      <c r="H66" s="271"/>
      <c r="I66" s="271"/>
      <c r="J66" s="271"/>
    </row>
    <row r="67" spans="2:10" x14ac:dyDescent="0.25">
      <c r="B67" s="271"/>
      <c r="C67" s="271"/>
      <c r="D67" s="271"/>
      <c r="E67" s="271"/>
      <c r="F67" s="271"/>
      <c r="G67" s="271"/>
      <c r="H67" s="271"/>
      <c r="I67" s="271"/>
      <c r="J67" s="271"/>
    </row>
    <row r="68" spans="2:10" x14ac:dyDescent="0.25">
      <c r="B68" s="271"/>
      <c r="C68" s="271"/>
      <c r="D68" s="271"/>
      <c r="E68" s="271"/>
      <c r="F68" s="271"/>
      <c r="G68" s="271"/>
      <c r="H68" s="271"/>
      <c r="I68" s="271"/>
      <c r="J68" s="271"/>
    </row>
    <row r="69" spans="2:10" x14ac:dyDescent="0.25">
      <c r="B69" s="271"/>
      <c r="C69" s="271"/>
      <c r="D69" s="271"/>
      <c r="E69" s="271"/>
      <c r="F69" s="271"/>
      <c r="G69" s="271"/>
      <c r="H69" s="271"/>
      <c r="I69" s="271"/>
      <c r="J69" s="271"/>
    </row>
    <row r="70" spans="2:10" x14ac:dyDescent="0.25">
      <c r="B70" s="271"/>
      <c r="C70" s="271"/>
      <c r="D70" s="271"/>
      <c r="E70" s="271"/>
      <c r="F70" s="271"/>
      <c r="G70" s="271"/>
      <c r="H70" s="271"/>
      <c r="I70" s="271"/>
      <c r="J70" s="271"/>
    </row>
    <row r="71" spans="2:10" x14ac:dyDescent="0.25">
      <c r="B71" s="271"/>
      <c r="C71" s="271"/>
      <c r="D71" s="271"/>
      <c r="E71" s="271"/>
      <c r="F71" s="271"/>
      <c r="G71" s="271"/>
      <c r="H71" s="271"/>
      <c r="I71" s="271"/>
      <c r="J71" s="271"/>
    </row>
    <row r="72" spans="2:10" x14ac:dyDescent="0.25">
      <c r="B72" s="271"/>
      <c r="C72" s="271"/>
      <c r="D72" s="271"/>
      <c r="E72" s="271"/>
      <c r="F72" s="271"/>
      <c r="G72" s="271"/>
      <c r="H72" s="271"/>
      <c r="I72" s="271"/>
      <c r="J72" s="271"/>
    </row>
    <row r="73" spans="2:10" x14ac:dyDescent="0.25">
      <c r="B73" s="271"/>
      <c r="C73" s="271"/>
      <c r="D73" s="271"/>
      <c r="E73" s="271"/>
      <c r="F73" s="271"/>
      <c r="G73" s="271"/>
      <c r="H73" s="271"/>
      <c r="I73" s="271"/>
      <c r="J73" s="271"/>
    </row>
    <row r="74" spans="2:10" x14ac:dyDescent="0.25">
      <c r="B74" s="271"/>
      <c r="C74" s="271"/>
      <c r="D74" s="271"/>
      <c r="E74" s="271"/>
      <c r="F74" s="271"/>
      <c r="G74" s="271"/>
      <c r="H74" s="271"/>
      <c r="I74" s="271"/>
      <c r="J74" s="271"/>
    </row>
  </sheetData>
  <pageMargins left="0.15748031496062992" right="0.15748031496062992" top="0.74803149606299213" bottom="0.74803149606299213" header="0.31496062992125984" footer="0.31496062992125984"/>
  <pageSetup paperSize="9" scale="6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sheetPr>
  <dimension ref="B1:W151"/>
  <sheetViews>
    <sheetView showGridLines="0" tabSelected="1" zoomScaleNormal="100" workbookViewId="0">
      <selection activeCell="C1" sqref="C1"/>
    </sheetView>
  </sheetViews>
  <sheetFormatPr defaultRowHeight="12" x14ac:dyDescent="0.2"/>
  <cols>
    <col min="1" max="1" width="2.28515625" customWidth="1"/>
    <col min="2" max="2" width="19" customWidth="1"/>
    <col min="3" max="3" width="16" customWidth="1"/>
    <col min="4" max="4" width="9.28515625" customWidth="1"/>
    <col min="5" max="5" width="11.42578125" customWidth="1"/>
    <col min="6" max="6" width="9.85546875" customWidth="1"/>
    <col min="7" max="9" width="12.7109375" customWidth="1"/>
    <col min="10" max="11" width="12.42578125" customWidth="1"/>
    <col min="13" max="15" width="12.28515625" customWidth="1"/>
  </cols>
  <sheetData>
    <row r="1" spans="2:11" ht="22.5" customHeight="1" x14ac:dyDescent="0.2">
      <c r="H1" s="319" t="s">
        <v>219</v>
      </c>
    </row>
    <row r="2" spans="2:11" x14ac:dyDescent="0.2">
      <c r="B2" s="175"/>
      <c r="C2" s="175"/>
      <c r="D2" s="175"/>
      <c r="E2" s="175"/>
      <c r="F2" s="175"/>
      <c r="G2" s="175"/>
      <c r="H2" s="175"/>
      <c r="I2" s="175"/>
      <c r="J2" s="175"/>
      <c r="K2" s="175"/>
    </row>
    <row r="3" spans="2:11" ht="18.75" x14ac:dyDescent="0.3">
      <c r="B3" s="176" t="s">
        <v>51</v>
      </c>
      <c r="C3" s="177"/>
      <c r="D3" s="178"/>
      <c r="E3" s="178"/>
      <c r="F3" s="268"/>
      <c r="G3" s="178"/>
      <c r="H3" s="268"/>
      <c r="I3" s="269" t="s">
        <v>129</v>
      </c>
      <c r="J3" s="365"/>
      <c r="K3" s="366"/>
    </row>
    <row r="4" spans="2:11" ht="2.1" customHeight="1" x14ac:dyDescent="0.3">
      <c r="B4" s="180"/>
      <c r="C4" s="180"/>
      <c r="D4" s="175"/>
      <c r="E4" s="175"/>
      <c r="F4" s="175"/>
      <c r="G4" s="175"/>
      <c r="H4" s="175"/>
      <c r="I4" s="175"/>
      <c r="J4" s="175"/>
      <c r="K4" s="175"/>
    </row>
    <row r="5" spans="2:11" ht="12.75" customHeight="1" x14ac:dyDescent="0.2">
      <c r="B5" s="349" t="s">
        <v>148</v>
      </c>
      <c r="C5" s="350"/>
      <c r="D5" s="346" t="s">
        <v>53</v>
      </c>
      <c r="E5" s="346"/>
      <c r="F5" s="346" t="s">
        <v>54</v>
      </c>
      <c r="G5" s="346"/>
      <c r="H5" s="346" t="s">
        <v>55</v>
      </c>
      <c r="I5" s="346"/>
      <c r="J5" s="350" t="s">
        <v>56</v>
      </c>
      <c r="K5" s="372"/>
    </row>
    <row r="6" spans="2:11" ht="30.75" customHeight="1" x14ac:dyDescent="0.2">
      <c r="B6" s="360"/>
      <c r="C6" s="356"/>
      <c r="D6" s="338"/>
      <c r="E6" s="339"/>
      <c r="F6" s="338"/>
      <c r="G6" s="339"/>
      <c r="H6" s="338"/>
      <c r="I6" s="339"/>
      <c r="J6" s="356"/>
      <c r="K6" s="357"/>
    </row>
    <row r="7" spans="2:11" ht="9.4" customHeight="1" x14ac:dyDescent="0.2">
      <c r="B7" s="175"/>
      <c r="C7" s="175"/>
      <c r="D7" s="175"/>
      <c r="E7" s="175"/>
      <c r="F7" s="175"/>
      <c r="G7" s="175"/>
      <c r="H7" s="175"/>
      <c r="I7" s="175"/>
      <c r="J7" s="175"/>
      <c r="K7" s="175"/>
    </row>
    <row r="8" spans="2:11" ht="18.75" x14ac:dyDescent="0.3">
      <c r="B8" s="176" t="s">
        <v>61</v>
      </c>
      <c r="C8" s="177"/>
      <c r="D8" s="178"/>
      <c r="E8" s="178"/>
      <c r="F8" s="178"/>
      <c r="G8" s="178"/>
      <c r="H8" s="178"/>
      <c r="I8" s="178"/>
      <c r="J8" s="178"/>
      <c r="K8" s="179"/>
    </row>
    <row r="9" spans="2:11" ht="2.1" customHeight="1" x14ac:dyDescent="0.3">
      <c r="B9" s="180"/>
      <c r="C9" s="180"/>
      <c r="D9" s="175"/>
      <c r="E9" s="175"/>
      <c r="F9" s="175"/>
      <c r="G9" s="175"/>
      <c r="H9" s="175"/>
      <c r="I9" s="175"/>
      <c r="J9" s="175"/>
      <c r="K9" s="175"/>
    </row>
    <row r="10" spans="2:11" ht="24" customHeight="1" x14ac:dyDescent="0.2">
      <c r="B10" s="349" t="s">
        <v>57</v>
      </c>
      <c r="C10" s="350"/>
      <c r="D10" s="346" t="s">
        <v>73</v>
      </c>
      <c r="E10" s="346"/>
      <c r="F10" s="346" t="s">
        <v>89</v>
      </c>
      <c r="G10" s="371"/>
      <c r="H10" s="346" t="s">
        <v>58</v>
      </c>
      <c r="I10" s="358"/>
      <c r="J10" s="222" t="s">
        <v>59</v>
      </c>
      <c r="K10" s="224" t="s">
        <v>60</v>
      </c>
    </row>
    <row r="11" spans="2:11" ht="16.350000000000001" customHeight="1" x14ac:dyDescent="0.2">
      <c r="B11" s="361"/>
      <c r="C11" s="362"/>
      <c r="D11" s="347"/>
      <c r="E11" s="348"/>
      <c r="F11" s="347"/>
      <c r="G11" s="359"/>
      <c r="H11" s="348"/>
      <c r="I11" s="359"/>
      <c r="J11" s="225"/>
      <c r="K11" s="193"/>
    </row>
    <row r="12" spans="2:11" ht="9.4" customHeight="1" x14ac:dyDescent="0.2">
      <c r="B12" s="175"/>
      <c r="C12" s="175"/>
      <c r="D12" s="175"/>
      <c r="E12" s="175"/>
      <c r="F12" s="175"/>
      <c r="G12" s="175"/>
      <c r="H12" s="175"/>
      <c r="I12" s="175"/>
      <c r="J12" s="175"/>
      <c r="K12" s="175"/>
    </row>
    <row r="13" spans="2:11" ht="18.75" x14ac:dyDescent="0.3">
      <c r="B13" s="176" t="s">
        <v>147</v>
      </c>
      <c r="C13" s="177"/>
      <c r="D13" s="178"/>
      <c r="E13" s="178"/>
      <c r="F13" s="178"/>
      <c r="G13" s="178"/>
      <c r="H13" s="178"/>
      <c r="I13" s="178" t="s">
        <v>52</v>
      </c>
      <c r="J13" s="178"/>
      <c r="K13" s="179" t="s">
        <v>52</v>
      </c>
    </row>
    <row r="14" spans="2:11" ht="2.1" customHeight="1" x14ac:dyDescent="0.3">
      <c r="B14" s="180"/>
      <c r="C14" s="180"/>
      <c r="D14" s="175"/>
      <c r="E14" s="175"/>
      <c r="F14" s="175"/>
      <c r="G14" s="175"/>
      <c r="H14" s="175"/>
      <c r="I14" s="175"/>
      <c r="J14" s="175"/>
      <c r="K14" s="175"/>
    </row>
    <row r="15" spans="2:11" ht="13.15" customHeight="1" x14ac:dyDescent="0.2">
      <c r="B15" s="363" t="s">
        <v>62</v>
      </c>
      <c r="C15" s="364"/>
      <c r="D15" s="354" t="s">
        <v>63</v>
      </c>
      <c r="E15" s="354"/>
      <c r="F15" s="354" t="s">
        <v>13</v>
      </c>
      <c r="G15" s="354"/>
      <c r="H15" s="354" t="s">
        <v>113</v>
      </c>
      <c r="I15" s="354"/>
      <c r="J15" s="354" t="s">
        <v>130</v>
      </c>
      <c r="K15" s="367"/>
    </row>
    <row r="16" spans="2:11" ht="13.15" customHeight="1" x14ac:dyDescent="0.2">
      <c r="B16" s="340"/>
      <c r="C16" s="341"/>
      <c r="D16" s="370"/>
      <c r="E16" s="370"/>
      <c r="F16" s="341"/>
      <c r="G16" s="341"/>
      <c r="H16" s="355"/>
      <c r="I16" s="355"/>
      <c r="J16" s="368"/>
      <c r="K16" s="369"/>
    </row>
    <row r="17" spans="2:12" ht="13.15" customHeight="1" x14ac:dyDescent="0.2">
      <c r="B17" s="342" t="s">
        <v>65</v>
      </c>
      <c r="C17" s="343"/>
      <c r="D17" s="373" t="str">
        <f>IF(B18="El","Drivmedelpris (kr/kWh)",IF(OR(B18="Annat gasbränsle än gasol",B18="Vätgasbil"),"Drivmedelpris (kr/kg)","Drivmedelpris (kr/liter)"))</f>
        <v>Drivmedelpris (kr/liter)</v>
      </c>
      <c r="E17" s="374"/>
      <c r="F17" s="351" t="s">
        <v>190</v>
      </c>
      <c r="G17" s="351"/>
      <c r="H17" s="351" t="s">
        <v>190</v>
      </c>
      <c r="I17" s="351"/>
      <c r="J17" s="351" t="s">
        <v>64</v>
      </c>
      <c r="K17" s="352"/>
    </row>
    <row r="18" spans="2:12" ht="13.15" customHeight="1" x14ac:dyDescent="0.2">
      <c r="B18" s="344"/>
      <c r="C18" s="345"/>
      <c r="D18" s="375"/>
      <c r="E18" s="376"/>
      <c r="F18" s="348"/>
      <c r="G18" s="348"/>
      <c r="H18" s="377"/>
      <c r="I18" s="378"/>
      <c r="J18" s="348"/>
      <c r="K18" s="353"/>
      <c r="L18" s="296"/>
    </row>
    <row r="19" spans="2:12" ht="23.65" customHeight="1" x14ac:dyDescent="0.2">
      <c r="B19" s="175"/>
      <c r="C19" s="175"/>
      <c r="D19" s="175"/>
      <c r="E19" s="175"/>
      <c r="F19" s="175"/>
      <c r="G19" s="175"/>
      <c r="H19" s="175"/>
      <c r="I19" s="175"/>
      <c r="J19" s="175"/>
      <c r="K19" s="175"/>
    </row>
    <row r="20" spans="2:12" ht="18.75" x14ac:dyDescent="0.3">
      <c r="B20" s="176" t="s">
        <v>163</v>
      </c>
      <c r="C20" s="177"/>
      <c r="D20" s="178"/>
      <c r="E20" s="178"/>
      <c r="F20" s="178"/>
      <c r="G20" s="178"/>
      <c r="H20" s="178"/>
      <c r="I20" s="178"/>
      <c r="J20" s="181"/>
      <c r="K20" s="182"/>
    </row>
    <row r="21" spans="2:12" ht="2.1" customHeight="1" x14ac:dyDescent="0.3">
      <c r="B21" s="180"/>
      <c r="C21" s="180"/>
      <c r="D21" s="175"/>
      <c r="E21" s="175"/>
      <c r="F21" s="175"/>
      <c r="G21" s="175"/>
      <c r="H21" s="175"/>
      <c r="I21" s="175"/>
      <c r="J21" s="175"/>
      <c r="K21" s="175"/>
    </row>
    <row r="22" spans="2:12" ht="13.35" customHeight="1" x14ac:dyDescent="0.2">
      <c r="B22" s="248" t="s">
        <v>90</v>
      </c>
      <c r="C22" s="249" t="s">
        <v>86</v>
      </c>
      <c r="D22" s="250" t="s">
        <v>66</v>
      </c>
      <c r="E22" s="250" t="s">
        <v>68</v>
      </c>
      <c r="F22" s="250" t="s">
        <v>67</v>
      </c>
      <c r="G22" s="250" t="s">
        <v>79</v>
      </c>
      <c r="H22" s="250" t="s">
        <v>85</v>
      </c>
      <c r="I22" s="250"/>
      <c r="J22" s="250" t="s">
        <v>88</v>
      </c>
      <c r="K22" s="251"/>
    </row>
    <row r="23" spans="2:12" x14ac:dyDescent="0.2">
      <c r="B23" s="252"/>
      <c r="C23" s="258">
        <f>1-SUM(D23:H23)</f>
        <v>1</v>
      </c>
      <c r="D23" s="259"/>
      <c r="E23" s="259"/>
      <c r="F23" s="259"/>
      <c r="G23" s="259"/>
      <c r="H23" s="259"/>
      <c r="I23" s="260"/>
      <c r="J23" s="261">
        <f>SUM(C23:H23)</f>
        <v>1</v>
      </c>
      <c r="K23" s="262"/>
    </row>
    <row r="24" spans="2:12" x14ac:dyDescent="0.2">
      <c r="B24" s="253" t="s">
        <v>101</v>
      </c>
      <c r="C24" s="254"/>
      <c r="D24" s="255">
        <f>SUMIFS($K$64:$K$95,$J$64:$J$95,D22,$I$64:$I$95,"Bör")+SUMIFS($G$102:$G$133,$F$102:$F$133,D22,$E$102:$E$133,"Bör")</f>
        <v>0</v>
      </c>
      <c r="E24" s="255">
        <f>SUMIFS($K$64:$K$95,$J$64:$J$95,E22,$I$64:$I$95,"Bör")+SUMIFS($G$102:$G$133,$F$102:$F$133,E22,$E$102:$E$133,"Bör")</f>
        <v>0</v>
      </c>
      <c r="F24" s="255">
        <f>SUMIFS($K$64:$K$95,$J$64:$J$95,F22,$I$64:$I$95,"Bör")+SUMIFS($G$102:$G$133,$F$102:$F$133,F22,$E$102:$E$133,"Bör")</f>
        <v>0</v>
      </c>
      <c r="G24" s="255">
        <f>SUMIFS($K$64:$K$95,$J$64:$J$95,G22,$I$64:$I$95,"Bör")+SUMIFS($G$102:$G$133,$F$102:$F$133,G22,$E$102:$E$133,"Bör")</f>
        <v>0</v>
      </c>
      <c r="H24" s="255">
        <f>SUMIFS($K$64:$K$95,$J$64:$J$95,H22,$I$64:$I$95,"Bör")+SUMIFS($G$102:$G$133,$F$102:$F$133,H22,$E$102:$E$133,"Bör")</f>
        <v>0</v>
      </c>
      <c r="I24" s="256"/>
      <c r="J24" s="256"/>
      <c r="K24" s="257"/>
    </row>
    <row r="25" spans="2:12" x14ac:dyDescent="0.2">
      <c r="B25" s="183"/>
      <c r="C25" s="221" t="str">
        <f>IF(C23&lt;0.3,"LCC-kostnad skall vara minst 30%","")</f>
        <v/>
      </c>
      <c r="D25" s="183" t="str">
        <f>IF(D23&gt;0.7,"Kravet om "&amp;D22&amp;" kan vara högst 70%","")</f>
        <v/>
      </c>
      <c r="E25" s="183" t="str">
        <f>IF(E23&gt;0.7,"Kravet om "&amp;E22&amp;" kan vara högst 70%","")</f>
        <v/>
      </c>
      <c r="F25" s="183" t="str">
        <f>IF(F23&gt;0.7,"Kravet om "&amp;F22&amp;" kan vara högst 70%","")</f>
        <v/>
      </c>
      <c r="G25" s="183" t="str">
        <f>IF(G23&gt;0.7,"Kravet om "&amp;G22&amp;" kan vara högst 70%","")</f>
        <v/>
      </c>
      <c r="H25" s="183" t="str">
        <f>IF(H23&gt;0.7,"Kravet om "&amp;H22&amp;" kan vara högst 70%","")</f>
        <v/>
      </c>
      <c r="I25" s="184"/>
      <c r="J25" s="183" t="str">
        <f>IF(J23&lt;&gt;1,"Summan är ej 100%","")</f>
        <v/>
      </c>
      <c r="K25" s="198"/>
    </row>
    <row r="26" spans="2:12" ht="18.75" x14ac:dyDescent="0.3">
      <c r="B26" s="176" t="s">
        <v>162</v>
      </c>
      <c r="C26" s="177"/>
      <c r="D26" s="178"/>
      <c r="E26" s="178"/>
      <c r="F26" s="178"/>
      <c r="G26" s="178"/>
      <c r="H26" s="178"/>
      <c r="I26" s="178"/>
      <c r="J26" s="181"/>
      <c r="K26" s="182"/>
    </row>
    <row r="27" spans="2:12" ht="33.4" customHeight="1" x14ac:dyDescent="0.2">
      <c r="B27" s="136" t="s">
        <v>160</v>
      </c>
      <c r="C27" s="223"/>
      <c r="D27" s="223"/>
      <c r="E27" s="135"/>
      <c r="F27" s="135"/>
      <c r="G27" s="135"/>
      <c r="H27" s="135"/>
      <c r="I27" s="135"/>
      <c r="J27" s="135"/>
      <c r="K27" s="210" t="s">
        <v>161</v>
      </c>
    </row>
    <row r="28" spans="2:12" ht="24" customHeight="1" x14ac:dyDescent="0.2">
      <c r="B28" s="321"/>
      <c r="C28" s="322"/>
      <c r="D28" s="322"/>
      <c r="E28" s="322"/>
      <c r="F28" s="322"/>
      <c r="G28" s="322"/>
      <c r="H28" s="322"/>
      <c r="I28" s="322"/>
      <c r="J28" s="330"/>
      <c r="K28" s="246"/>
      <c r="L28" s="186"/>
    </row>
    <row r="29" spans="2:12" ht="24" customHeight="1" x14ac:dyDescent="0.2">
      <c r="B29" s="321"/>
      <c r="C29" s="322"/>
      <c r="D29" s="322"/>
      <c r="E29" s="322"/>
      <c r="F29" s="322"/>
      <c r="G29" s="322"/>
      <c r="H29" s="322"/>
      <c r="I29" s="322"/>
      <c r="J29" s="330"/>
      <c r="K29" s="246"/>
      <c r="L29" s="186"/>
    </row>
    <row r="30" spans="2:12" ht="24" customHeight="1" x14ac:dyDescent="0.2">
      <c r="B30" s="321"/>
      <c r="C30" s="322"/>
      <c r="D30" s="322"/>
      <c r="E30" s="322"/>
      <c r="F30" s="322"/>
      <c r="G30" s="322"/>
      <c r="H30" s="322"/>
      <c r="I30" s="322"/>
      <c r="J30" s="330"/>
      <c r="K30" s="246"/>
      <c r="L30" s="186"/>
    </row>
    <row r="31" spans="2:12" ht="24" customHeight="1" x14ac:dyDescent="0.2">
      <c r="B31" s="321"/>
      <c r="C31" s="322"/>
      <c r="D31" s="322"/>
      <c r="E31" s="322"/>
      <c r="F31" s="322"/>
      <c r="G31" s="322"/>
      <c r="H31" s="322"/>
      <c r="I31" s="322"/>
      <c r="J31" s="330"/>
      <c r="K31" s="246"/>
      <c r="L31" s="186"/>
    </row>
    <row r="32" spans="2:12" ht="24" customHeight="1" x14ac:dyDescent="0.2">
      <c r="B32" s="321"/>
      <c r="C32" s="322"/>
      <c r="D32" s="322"/>
      <c r="E32" s="322"/>
      <c r="F32" s="322"/>
      <c r="G32" s="322"/>
      <c r="H32" s="322"/>
      <c r="I32" s="322"/>
      <c r="J32" s="330"/>
      <c r="K32" s="246"/>
      <c r="L32" s="186"/>
    </row>
    <row r="33" spans="2:12" ht="24" customHeight="1" x14ac:dyDescent="0.2">
      <c r="B33" s="321"/>
      <c r="C33" s="322"/>
      <c r="D33" s="322"/>
      <c r="E33" s="322"/>
      <c r="F33" s="322"/>
      <c r="G33" s="322"/>
      <c r="H33" s="322"/>
      <c r="I33" s="322"/>
      <c r="J33" s="330"/>
      <c r="K33" s="246"/>
      <c r="L33" s="186"/>
    </row>
    <row r="34" spans="2:12" ht="24" customHeight="1" x14ac:dyDescent="0.2">
      <c r="B34" s="321"/>
      <c r="C34" s="322"/>
      <c r="D34" s="322"/>
      <c r="E34" s="322"/>
      <c r="F34" s="322"/>
      <c r="G34" s="322"/>
      <c r="H34" s="322"/>
      <c r="I34" s="322"/>
      <c r="J34" s="330"/>
      <c r="K34" s="246"/>
      <c r="L34" s="186"/>
    </row>
    <row r="35" spans="2:12" ht="24" customHeight="1" x14ac:dyDescent="0.2">
      <c r="B35" s="321"/>
      <c r="C35" s="322"/>
      <c r="D35" s="322"/>
      <c r="E35" s="322"/>
      <c r="F35" s="322"/>
      <c r="G35" s="322"/>
      <c r="H35" s="322"/>
      <c r="I35" s="322"/>
      <c r="J35" s="330"/>
      <c r="K35" s="246"/>
      <c r="L35" s="186"/>
    </row>
    <row r="36" spans="2:12" ht="24" customHeight="1" x14ac:dyDescent="0.2">
      <c r="B36" s="321"/>
      <c r="C36" s="322"/>
      <c r="D36" s="322"/>
      <c r="E36" s="322"/>
      <c r="F36" s="322"/>
      <c r="G36" s="322"/>
      <c r="H36" s="322"/>
      <c r="I36" s="322"/>
      <c r="J36" s="330"/>
      <c r="K36" s="246"/>
      <c r="L36" s="186"/>
    </row>
    <row r="37" spans="2:12" ht="24" customHeight="1" x14ac:dyDescent="0.2">
      <c r="B37" s="321"/>
      <c r="C37" s="322"/>
      <c r="D37" s="322"/>
      <c r="E37" s="322"/>
      <c r="F37" s="322"/>
      <c r="G37" s="322"/>
      <c r="H37" s="322"/>
      <c r="I37" s="322"/>
      <c r="J37" s="330"/>
      <c r="K37" s="246"/>
      <c r="L37" s="186"/>
    </row>
    <row r="38" spans="2:12" ht="24" customHeight="1" x14ac:dyDescent="0.2">
      <c r="B38" s="321"/>
      <c r="C38" s="322"/>
      <c r="D38" s="322"/>
      <c r="E38" s="322"/>
      <c r="F38" s="322"/>
      <c r="G38" s="322"/>
      <c r="H38" s="322"/>
      <c r="I38" s="322"/>
      <c r="J38" s="330"/>
      <c r="K38" s="246"/>
      <c r="L38" s="186"/>
    </row>
    <row r="39" spans="2:12" ht="24" customHeight="1" x14ac:dyDescent="0.2">
      <c r="B39" s="321"/>
      <c r="C39" s="322"/>
      <c r="D39" s="322"/>
      <c r="E39" s="322"/>
      <c r="F39" s="322"/>
      <c r="G39" s="322"/>
      <c r="H39" s="322"/>
      <c r="I39" s="322"/>
      <c r="J39" s="330"/>
      <c r="K39" s="246"/>
      <c r="L39" s="186"/>
    </row>
    <row r="40" spans="2:12" ht="24" customHeight="1" x14ac:dyDescent="0.2">
      <c r="B40" s="321"/>
      <c r="C40" s="322"/>
      <c r="D40" s="322"/>
      <c r="E40" s="322"/>
      <c r="F40" s="322"/>
      <c r="G40" s="322"/>
      <c r="H40" s="322"/>
      <c r="I40" s="322"/>
      <c r="J40" s="330"/>
      <c r="K40" s="246"/>
      <c r="L40" s="186"/>
    </row>
    <row r="41" spans="2:12" ht="24" customHeight="1" x14ac:dyDescent="0.2">
      <c r="B41" s="321"/>
      <c r="C41" s="322"/>
      <c r="D41" s="322"/>
      <c r="E41" s="322"/>
      <c r="F41" s="322"/>
      <c r="G41" s="322"/>
      <c r="H41" s="322"/>
      <c r="I41" s="322"/>
      <c r="J41" s="330"/>
      <c r="K41" s="246"/>
      <c r="L41" s="186"/>
    </row>
    <row r="42" spans="2:12" ht="24" customHeight="1" x14ac:dyDescent="0.2">
      <c r="B42" s="321"/>
      <c r="C42" s="322"/>
      <c r="D42" s="322"/>
      <c r="E42" s="322"/>
      <c r="F42" s="322"/>
      <c r="G42" s="322"/>
      <c r="H42" s="322"/>
      <c r="I42" s="322"/>
      <c r="J42" s="330"/>
      <c r="K42" s="246"/>
      <c r="L42" s="186"/>
    </row>
    <row r="43" spans="2:12" ht="24" customHeight="1" x14ac:dyDescent="0.2">
      <c r="B43" s="321"/>
      <c r="C43" s="322"/>
      <c r="D43" s="322"/>
      <c r="E43" s="322"/>
      <c r="F43" s="322"/>
      <c r="G43" s="322"/>
      <c r="H43" s="322"/>
      <c r="I43" s="322"/>
      <c r="J43" s="330"/>
      <c r="K43" s="246"/>
      <c r="L43" s="186"/>
    </row>
    <row r="44" spans="2:12" ht="24" customHeight="1" x14ac:dyDescent="0.2">
      <c r="B44" s="321"/>
      <c r="C44" s="322"/>
      <c r="D44" s="322"/>
      <c r="E44" s="322"/>
      <c r="F44" s="322"/>
      <c r="G44" s="322"/>
      <c r="H44" s="322"/>
      <c r="I44" s="322"/>
      <c r="J44" s="330"/>
      <c r="K44" s="246"/>
      <c r="L44" s="186"/>
    </row>
    <row r="45" spans="2:12" ht="24" customHeight="1" x14ac:dyDescent="0.2">
      <c r="B45" s="321"/>
      <c r="C45" s="322"/>
      <c r="D45" s="322"/>
      <c r="E45" s="322"/>
      <c r="F45" s="322"/>
      <c r="G45" s="322"/>
      <c r="H45" s="322"/>
      <c r="I45" s="322"/>
      <c r="J45" s="330"/>
      <c r="K45" s="247"/>
      <c r="L45" s="186"/>
    </row>
    <row r="46" spans="2:12" ht="24" customHeight="1" x14ac:dyDescent="0.2">
      <c r="B46" s="321"/>
      <c r="C46" s="322"/>
      <c r="D46" s="322"/>
      <c r="E46" s="322"/>
      <c r="F46" s="322"/>
      <c r="G46" s="322"/>
      <c r="H46" s="322"/>
      <c r="I46" s="322"/>
      <c r="J46" s="330"/>
      <c r="K46" s="246"/>
      <c r="L46" s="186"/>
    </row>
    <row r="47" spans="2:12" ht="24" customHeight="1" x14ac:dyDescent="0.2">
      <c r="B47" s="321"/>
      <c r="C47" s="322"/>
      <c r="D47" s="322"/>
      <c r="E47" s="322"/>
      <c r="F47" s="322"/>
      <c r="G47" s="322"/>
      <c r="H47" s="322"/>
      <c r="I47" s="322"/>
      <c r="J47" s="330"/>
      <c r="K47" s="246"/>
      <c r="L47" s="186"/>
    </row>
    <row r="48" spans="2:12" ht="24" customHeight="1" x14ac:dyDescent="0.2">
      <c r="B48" s="321"/>
      <c r="C48" s="322"/>
      <c r="D48" s="322"/>
      <c r="E48" s="322"/>
      <c r="F48" s="322"/>
      <c r="G48" s="322"/>
      <c r="H48" s="322"/>
      <c r="I48" s="322"/>
      <c r="J48" s="330"/>
      <c r="K48" s="246"/>
      <c r="L48" s="186"/>
    </row>
    <row r="49" spans="2:12" ht="24" customHeight="1" x14ac:dyDescent="0.2">
      <c r="B49" s="321"/>
      <c r="C49" s="322"/>
      <c r="D49" s="322"/>
      <c r="E49" s="322"/>
      <c r="F49" s="322"/>
      <c r="G49" s="322"/>
      <c r="H49" s="322"/>
      <c r="I49" s="322"/>
      <c r="J49" s="330"/>
      <c r="K49" s="246"/>
      <c r="L49" s="186"/>
    </row>
    <row r="50" spans="2:12" ht="24" customHeight="1" x14ac:dyDescent="0.2">
      <c r="B50" s="321"/>
      <c r="C50" s="322"/>
      <c r="D50" s="322"/>
      <c r="E50" s="322"/>
      <c r="F50" s="322"/>
      <c r="G50" s="322"/>
      <c r="H50" s="322"/>
      <c r="I50" s="322"/>
      <c r="J50" s="330"/>
      <c r="K50" s="246"/>
      <c r="L50" s="186"/>
    </row>
    <row r="51" spans="2:12" ht="24" customHeight="1" x14ac:dyDescent="0.2">
      <c r="B51" s="321"/>
      <c r="C51" s="322"/>
      <c r="D51" s="322"/>
      <c r="E51" s="322"/>
      <c r="F51" s="322"/>
      <c r="G51" s="322"/>
      <c r="H51" s="322"/>
      <c r="I51" s="322"/>
      <c r="J51" s="330"/>
      <c r="K51" s="246"/>
      <c r="L51" s="186"/>
    </row>
    <row r="52" spans="2:12" ht="24" customHeight="1" x14ac:dyDescent="0.2">
      <c r="B52" s="321"/>
      <c r="C52" s="322"/>
      <c r="D52" s="322"/>
      <c r="E52" s="322"/>
      <c r="F52" s="322"/>
      <c r="G52" s="322"/>
      <c r="H52" s="322"/>
      <c r="I52" s="322"/>
      <c r="J52" s="330"/>
      <c r="K52" s="246"/>
      <c r="L52" s="186"/>
    </row>
    <row r="53" spans="2:12" ht="24" customHeight="1" x14ac:dyDescent="0.2">
      <c r="B53" s="321"/>
      <c r="C53" s="322"/>
      <c r="D53" s="322"/>
      <c r="E53" s="322"/>
      <c r="F53" s="322"/>
      <c r="G53" s="322"/>
      <c r="H53" s="322"/>
      <c r="I53" s="322"/>
      <c r="J53" s="330"/>
      <c r="K53" s="246"/>
      <c r="L53" s="186"/>
    </row>
    <row r="54" spans="2:12" ht="24" customHeight="1" x14ac:dyDescent="0.2">
      <c r="B54" s="321"/>
      <c r="C54" s="322"/>
      <c r="D54" s="322"/>
      <c r="E54" s="322"/>
      <c r="F54" s="322"/>
      <c r="G54" s="322"/>
      <c r="H54" s="322"/>
      <c r="I54" s="322"/>
      <c r="J54" s="330"/>
      <c r="K54" s="246"/>
      <c r="L54" s="186"/>
    </row>
    <row r="55" spans="2:12" ht="24" customHeight="1" x14ac:dyDescent="0.2">
      <c r="B55" s="321"/>
      <c r="C55" s="322"/>
      <c r="D55" s="322"/>
      <c r="E55" s="322"/>
      <c r="F55" s="322"/>
      <c r="G55" s="322"/>
      <c r="H55" s="322"/>
      <c r="I55" s="322"/>
      <c r="J55" s="330"/>
      <c r="K55" s="246"/>
      <c r="L55" s="186"/>
    </row>
    <row r="56" spans="2:12" ht="24" customHeight="1" x14ac:dyDescent="0.2">
      <c r="B56" s="321"/>
      <c r="C56" s="322"/>
      <c r="D56" s="322"/>
      <c r="E56" s="322"/>
      <c r="F56" s="322"/>
      <c r="G56" s="322"/>
      <c r="H56" s="322"/>
      <c r="I56" s="322"/>
      <c r="J56" s="330"/>
      <c r="K56" s="246"/>
      <c r="L56" s="186"/>
    </row>
    <row r="57" spans="2:12" ht="24" customHeight="1" x14ac:dyDescent="0.2">
      <c r="B57" s="321"/>
      <c r="C57" s="322"/>
      <c r="D57" s="322"/>
      <c r="E57" s="322"/>
      <c r="F57" s="322"/>
      <c r="G57" s="322"/>
      <c r="H57" s="322"/>
      <c r="I57" s="322"/>
      <c r="J57" s="330"/>
      <c r="K57" s="246"/>
      <c r="L57" s="186"/>
    </row>
    <row r="58" spans="2:12" ht="24" customHeight="1" x14ac:dyDescent="0.2">
      <c r="B58" s="321"/>
      <c r="C58" s="322"/>
      <c r="D58" s="322"/>
      <c r="E58" s="322"/>
      <c r="F58" s="322"/>
      <c r="G58" s="322"/>
      <c r="H58" s="322"/>
      <c r="I58" s="322"/>
      <c r="J58" s="330"/>
      <c r="K58" s="241"/>
      <c r="L58" s="186"/>
    </row>
    <row r="59" spans="2:12" ht="24" customHeight="1" x14ac:dyDescent="0.2">
      <c r="B59" s="327"/>
      <c r="C59" s="328"/>
      <c r="D59" s="328"/>
      <c r="E59" s="328"/>
      <c r="F59" s="328"/>
      <c r="G59" s="328"/>
      <c r="H59" s="328"/>
      <c r="I59" s="328"/>
      <c r="J59" s="331"/>
      <c r="K59" s="243"/>
      <c r="L59" s="186"/>
    </row>
    <row r="61" spans="2:12" ht="18.75" x14ac:dyDescent="0.3">
      <c r="B61" s="176" t="s">
        <v>165</v>
      </c>
      <c r="C61" s="177"/>
      <c r="D61" s="178"/>
      <c r="E61" s="178"/>
      <c r="F61" s="178"/>
      <c r="G61" s="178"/>
      <c r="H61" s="178"/>
      <c r="I61" s="178"/>
      <c r="J61" s="181"/>
      <c r="K61" s="182"/>
    </row>
    <row r="62" spans="2:12" ht="5.45" customHeight="1" x14ac:dyDescent="0.2"/>
    <row r="63" spans="2:12" ht="42" customHeight="1" x14ac:dyDescent="0.2">
      <c r="B63" s="208" t="s">
        <v>167</v>
      </c>
      <c r="C63" s="223"/>
      <c r="D63" s="223"/>
      <c r="E63" s="135"/>
      <c r="F63" s="135"/>
      <c r="G63" s="135"/>
      <c r="H63" s="135"/>
      <c r="I63" s="310"/>
      <c r="J63" s="310" t="s">
        <v>198</v>
      </c>
      <c r="K63" s="311" t="s">
        <v>164</v>
      </c>
    </row>
    <row r="64" spans="2:12" ht="24" customHeight="1" x14ac:dyDescent="0.2">
      <c r="B64" s="321"/>
      <c r="C64" s="322"/>
      <c r="D64" s="322"/>
      <c r="E64" s="322"/>
      <c r="F64" s="322"/>
      <c r="G64" s="322"/>
      <c r="H64" s="322"/>
      <c r="I64" s="323"/>
      <c r="J64" s="185"/>
      <c r="K64" s="240"/>
    </row>
    <row r="65" spans="2:11" ht="24" customHeight="1" x14ac:dyDescent="0.2">
      <c r="B65" s="321"/>
      <c r="C65" s="322"/>
      <c r="D65" s="322"/>
      <c r="E65" s="322"/>
      <c r="F65" s="322"/>
      <c r="G65" s="322"/>
      <c r="H65" s="322"/>
      <c r="I65" s="323"/>
      <c r="J65" s="187"/>
      <c r="K65" s="241"/>
    </row>
    <row r="66" spans="2:11" ht="24" customHeight="1" x14ac:dyDescent="0.2">
      <c r="B66" s="321"/>
      <c r="C66" s="322"/>
      <c r="D66" s="322"/>
      <c r="E66" s="322"/>
      <c r="F66" s="322"/>
      <c r="G66" s="322"/>
      <c r="H66" s="322"/>
      <c r="I66" s="323"/>
      <c r="J66" s="188"/>
      <c r="K66" s="242"/>
    </row>
    <row r="67" spans="2:11" ht="24" customHeight="1" x14ac:dyDescent="0.2">
      <c r="B67" s="321"/>
      <c r="C67" s="322"/>
      <c r="D67" s="322"/>
      <c r="E67" s="322"/>
      <c r="F67" s="322"/>
      <c r="G67" s="322"/>
      <c r="H67" s="322"/>
      <c r="I67" s="323"/>
      <c r="J67" s="187"/>
      <c r="K67" s="241"/>
    </row>
    <row r="68" spans="2:11" ht="24" customHeight="1" x14ac:dyDescent="0.2">
      <c r="B68" s="321"/>
      <c r="C68" s="322"/>
      <c r="D68" s="322"/>
      <c r="E68" s="322"/>
      <c r="F68" s="322"/>
      <c r="G68" s="322"/>
      <c r="H68" s="322"/>
      <c r="I68" s="323"/>
      <c r="J68" s="187"/>
      <c r="K68" s="241"/>
    </row>
    <row r="69" spans="2:11" ht="24" customHeight="1" x14ac:dyDescent="0.2">
      <c r="B69" s="321"/>
      <c r="C69" s="322"/>
      <c r="D69" s="322"/>
      <c r="E69" s="322"/>
      <c r="F69" s="322"/>
      <c r="G69" s="322"/>
      <c r="H69" s="322"/>
      <c r="I69" s="323"/>
      <c r="J69" s="187"/>
      <c r="K69" s="241"/>
    </row>
    <row r="70" spans="2:11" ht="24" customHeight="1" x14ac:dyDescent="0.2">
      <c r="B70" s="321"/>
      <c r="C70" s="322"/>
      <c r="D70" s="322"/>
      <c r="E70" s="322"/>
      <c r="F70" s="322"/>
      <c r="G70" s="322"/>
      <c r="H70" s="322"/>
      <c r="I70" s="323"/>
      <c r="J70" s="187"/>
      <c r="K70" s="241"/>
    </row>
    <row r="71" spans="2:11" ht="24" customHeight="1" x14ac:dyDescent="0.2">
      <c r="B71" s="321"/>
      <c r="C71" s="322"/>
      <c r="D71" s="322"/>
      <c r="E71" s="322"/>
      <c r="F71" s="322"/>
      <c r="G71" s="322"/>
      <c r="H71" s="322"/>
      <c r="I71" s="323"/>
      <c r="J71" s="187"/>
      <c r="K71" s="241"/>
    </row>
    <row r="72" spans="2:11" ht="24" customHeight="1" x14ac:dyDescent="0.2">
      <c r="B72" s="321"/>
      <c r="C72" s="322"/>
      <c r="D72" s="322"/>
      <c r="E72" s="322"/>
      <c r="F72" s="322"/>
      <c r="G72" s="322"/>
      <c r="H72" s="322"/>
      <c r="I72" s="323"/>
      <c r="J72" s="187"/>
      <c r="K72" s="241"/>
    </row>
    <row r="73" spans="2:11" ht="24" customHeight="1" x14ac:dyDescent="0.2">
      <c r="B73" s="321"/>
      <c r="C73" s="322"/>
      <c r="D73" s="322"/>
      <c r="E73" s="322"/>
      <c r="F73" s="322"/>
      <c r="G73" s="322"/>
      <c r="H73" s="322"/>
      <c r="I73" s="323"/>
      <c r="J73" s="187"/>
      <c r="K73" s="241"/>
    </row>
    <row r="74" spans="2:11" ht="24" customHeight="1" x14ac:dyDescent="0.2">
      <c r="B74" s="321"/>
      <c r="C74" s="322"/>
      <c r="D74" s="322"/>
      <c r="E74" s="322"/>
      <c r="F74" s="322"/>
      <c r="G74" s="322"/>
      <c r="H74" s="322"/>
      <c r="I74" s="323"/>
      <c r="J74" s="187"/>
      <c r="K74" s="241"/>
    </row>
    <row r="75" spans="2:11" ht="24" customHeight="1" x14ac:dyDescent="0.2">
      <c r="B75" s="321"/>
      <c r="C75" s="322"/>
      <c r="D75" s="322"/>
      <c r="E75" s="322"/>
      <c r="F75" s="322"/>
      <c r="G75" s="322"/>
      <c r="H75" s="322"/>
      <c r="I75" s="323"/>
      <c r="J75" s="187"/>
      <c r="K75" s="241"/>
    </row>
    <row r="76" spans="2:11" ht="24" customHeight="1" x14ac:dyDescent="0.2">
      <c r="B76" s="321"/>
      <c r="C76" s="322"/>
      <c r="D76" s="322"/>
      <c r="E76" s="322"/>
      <c r="F76" s="322"/>
      <c r="G76" s="322"/>
      <c r="H76" s="322"/>
      <c r="I76" s="323"/>
      <c r="J76" s="187"/>
      <c r="K76" s="241"/>
    </row>
    <row r="77" spans="2:11" ht="24" customHeight="1" x14ac:dyDescent="0.2">
      <c r="B77" s="321"/>
      <c r="C77" s="322"/>
      <c r="D77" s="322"/>
      <c r="E77" s="322"/>
      <c r="F77" s="322"/>
      <c r="G77" s="322"/>
      <c r="H77" s="322"/>
      <c r="I77" s="323"/>
      <c r="J77" s="187"/>
      <c r="K77" s="241"/>
    </row>
    <row r="78" spans="2:11" ht="24" customHeight="1" x14ac:dyDescent="0.2">
      <c r="B78" s="321"/>
      <c r="C78" s="322"/>
      <c r="D78" s="322"/>
      <c r="E78" s="322"/>
      <c r="F78" s="322"/>
      <c r="G78" s="322"/>
      <c r="H78" s="322"/>
      <c r="I78" s="323"/>
      <c r="J78" s="187"/>
      <c r="K78" s="241"/>
    </row>
    <row r="79" spans="2:11" ht="24" customHeight="1" x14ac:dyDescent="0.2">
      <c r="B79" s="321"/>
      <c r="C79" s="322"/>
      <c r="D79" s="322"/>
      <c r="E79" s="322"/>
      <c r="F79" s="322"/>
      <c r="G79" s="322"/>
      <c r="H79" s="322"/>
      <c r="I79" s="323"/>
      <c r="J79" s="187"/>
      <c r="K79" s="241"/>
    </row>
    <row r="80" spans="2:11" ht="24" customHeight="1" x14ac:dyDescent="0.2">
      <c r="B80" s="321"/>
      <c r="C80" s="322"/>
      <c r="D80" s="322"/>
      <c r="E80" s="322"/>
      <c r="F80" s="322"/>
      <c r="G80" s="322"/>
      <c r="H80" s="322"/>
      <c r="I80" s="323"/>
      <c r="J80" s="187"/>
      <c r="K80" s="241"/>
    </row>
    <row r="81" spans="2:11" ht="24" customHeight="1" x14ac:dyDescent="0.2">
      <c r="B81" s="321"/>
      <c r="C81" s="322"/>
      <c r="D81" s="322"/>
      <c r="E81" s="322"/>
      <c r="F81" s="322"/>
      <c r="G81" s="322"/>
      <c r="H81" s="322"/>
      <c r="I81" s="323"/>
      <c r="J81" s="188"/>
      <c r="K81" s="242"/>
    </row>
    <row r="82" spans="2:11" ht="24" customHeight="1" x14ac:dyDescent="0.2">
      <c r="B82" s="321"/>
      <c r="C82" s="322"/>
      <c r="D82" s="322"/>
      <c r="E82" s="322"/>
      <c r="F82" s="322"/>
      <c r="G82" s="322"/>
      <c r="H82" s="322"/>
      <c r="I82" s="323"/>
      <c r="J82" s="187"/>
      <c r="K82" s="241"/>
    </row>
    <row r="83" spans="2:11" ht="24" customHeight="1" x14ac:dyDescent="0.2">
      <c r="B83" s="321"/>
      <c r="C83" s="322"/>
      <c r="D83" s="322"/>
      <c r="E83" s="322"/>
      <c r="F83" s="322"/>
      <c r="G83" s="322"/>
      <c r="H83" s="322"/>
      <c r="I83" s="323"/>
      <c r="J83" s="187"/>
      <c r="K83" s="241"/>
    </row>
    <row r="84" spans="2:11" ht="24" customHeight="1" x14ac:dyDescent="0.2">
      <c r="B84" s="321"/>
      <c r="C84" s="322"/>
      <c r="D84" s="322"/>
      <c r="E84" s="322"/>
      <c r="F84" s="322"/>
      <c r="G84" s="322"/>
      <c r="H84" s="322"/>
      <c r="I84" s="323"/>
      <c r="J84" s="187"/>
      <c r="K84" s="241"/>
    </row>
    <row r="85" spans="2:11" ht="24" customHeight="1" x14ac:dyDescent="0.2">
      <c r="B85" s="321"/>
      <c r="C85" s="322"/>
      <c r="D85" s="322"/>
      <c r="E85" s="322"/>
      <c r="F85" s="322"/>
      <c r="G85" s="322"/>
      <c r="H85" s="322"/>
      <c r="I85" s="323"/>
      <c r="J85" s="187"/>
      <c r="K85" s="241"/>
    </row>
    <row r="86" spans="2:11" ht="24" customHeight="1" x14ac:dyDescent="0.2">
      <c r="B86" s="321"/>
      <c r="C86" s="322"/>
      <c r="D86" s="322"/>
      <c r="E86" s="322"/>
      <c r="F86" s="322"/>
      <c r="G86" s="322"/>
      <c r="H86" s="322"/>
      <c r="I86" s="323"/>
      <c r="J86" s="187"/>
      <c r="K86" s="241"/>
    </row>
    <row r="87" spans="2:11" ht="24" customHeight="1" x14ac:dyDescent="0.2">
      <c r="B87" s="321"/>
      <c r="C87" s="322"/>
      <c r="D87" s="322"/>
      <c r="E87" s="322"/>
      <c r="F87" s="322"/>
      <c r="G87" s="322"/>
      <c r="H87" s="322"/>
      <c r="I87" s="323"/>
      <c r="J87" s="187"/>
      <c r="K87" s="241"/>
    </row>
    <row r="88" spans="2:11" ht="24" customHeight="1" x14ac:dyDescent="0.2">
      <c r="B88" s="321"/>
      <c r="C88" s="322"/>
      <c r="D88" s="322"/>
      <c r="E88" s="322"/>
      <c r="F88" s="322"/>
      <c r="G88" s="322"/>
      <c r="H88" s="322"/>
      <c r="I88" s="323"/>
      <c r="J88" s="187"/>
      <c r="K88" s="241"/>
    </row>
    <row r="89" spans="2:11" ht="24" customHeight="1" x14ac:dyDescent="0.2">
      <c r="B89" s="321"/>
      <c r="C89" s="322"/>
      <c r="D89" s="322"/>
      <c r="E89" s="322"/>
      <c r="F89" s="322"/>
      <c r="G89" s="322"/>
      <c r="H89" s="322"/>
      <c r="I89" s="323"/>
      <c r="J89" s="187"/>
      <c r="K89" s="241"/>
    </row>
    <row r="90" spans="2:11" ht="24" customHeight="1" x14ac:dyDescent="0.2">
      <c r="B90" s="321"/>
      <c r="C90" s="322"/>
      <c r="D90" s="322"/>
      <c r="E90" s="322"/>
      <c r="F90" s="322"/>
      <c r="G90" s="322"/>
      <c r="H90" s="322"/>
      <c r="I90" s="323"/>
      <c r="J90" s="187"/>
      <c r="K90" s="241"/>
    </row>
    <row r="91" spans="2:11" ht="24" customHeight="1" x14ac:dyDescent="0.2">
      <c r="B91" s="321"/>
      <c r="C91" s="322"/>
      <c r="D91" s="322"/>
      <c r="E91" s="322"/>
      <c r="F91" s="322"/>
      <c r="G91" s="322"/>
      <c r="H91" s="322"/>
      <c r="I91" s="323"/>
      <c r="J91" s="187"/>
      <c r="K91" s="241"/>
    </row>
    <row r="92" spans="2:11" ht="24" customHeight="1" x14ac:dyDescent="0.2">
      <c r="B92" s="321"/>
      <c r="C92" s="322"/>
      <c r="D92" s="322"/>
      <c r="E92" s="322"/>
      <c r="F92" s="322"/>
      <c r="G92" s="322"/>
      <c r="H92" s="322"/>
      <c r="I92" s="323"/>
      <c r="J92" s="187"/>
      <c r="K92" s="241"/>
    </row>
    <row r="93" spans="2:11" ht="24" customHeight="1" x14ac:dyDescent="0.2">
      <c r="B93" s="321"/>
      <c r="C93" s="322"/>
      <c r="D93" s="322"/>
      <c r="E93" s="322"/>
      <c r="F93" s="322"/>
      <c r="G93" s="322"/>
      <c r="H93" s="322"/>
      <c r="I93" s="323"/>
      <c r="J93" s="187"/>
      <c r="K93" s="241"/>
    </row>
    <row r="94" spans="2:11" ht="24" customHeight="1" x14ac:dyDescent="0.2">
      <c r="B94" s="321"/>
      <c r="C94" s="322"/>
      <c r="D94" s="322"/>
      <c r="E94" s="322"/>
      <c r="F94" s="322"/>
      <c r="G94" s="322"/>
      <c r="H94" s="322"/>
      <c r="I94" s="323"/>
      <c r="J94" s="189"/>
      <c r="K94" s="241"/>
    </row>
    <row r="95" spans="2:11" ht="24" customHeight="1" x14ac:dyDescent="0.2">
      <c r="B95" s="327"/>
      <c r="C95" s="328"/>
      <c r="D95" s="328"/>
      <c r="E95" s="328"/>
      <c r="F95" s="328"/>
      <c r="G95" s="328"/>
      <c r="H95" s="328"/>
      <c r="I95" s="329"/>
      <c r="J95" s="209"/>
      <c r="K95" s="243"/>
    </row>
    <row r="96" spans="2:11" ht="15" hidden="1" customHeight="1" x14ac:dyDescent="0.2"/>
    <row r="97" spans="2:23" ht="15" hidden="1" customHeight="1" x14ac:dyDescent="0.2"/>
    <row r="98" spans="2:23" ht="15" hidden="1" customHeight="1" x14ac:dyDescent="0.2"/>
    <row r="99" spans="2:23" ht="8.65" customHeight="1" x14ac:dyDescent="0.3">
      <c r="B99" s="180"/>
      <c r="C99" s="180"/>
      <c r="D99" s="175"/>
      <c r="E99" s="175"/>
      <c r="F99" s="175"/>
      <c r="G99" s="175"/>
      <c r="H99" s="175"/>
      <c r="I99" s="175"/>
      <c r="J99" s="175"/>
      <c r="K99" s="175"/>
    </row>
    <row r="100" spans="2:23" ht="5.65" customHeight="1" x14ac:dyDescent="0.2"/>
    <row r="101" spans="2:23" ht="40.5" customHeight="1" x14ac:dyDescent="0.2">
      <c r="B101" s="208" t="s">
        <v>168</v>
      </c>
      <c r="C101" s="223"/>
      <c r="D101" s="223"/>
      <c r="E101" s="310"/>
      <c r="F101" s="310" t="s">
        <v>198</v>
      </c>
      <c r="G101" s="310" t="s">
        <v>164</v>
      </c>
      <c r="H101" s="211" t="s">
        <v>120</v>
      </c>
      <c r="I101" s="135"/>
      <c r="J101" s="135"/>
      <c r="K101" s="210" t="s">
        <v>121</v>
      </c>
      <c r="M101" s="215"/>
      <c r="N101" s="215"/>
      <c r="O101" s="215"/>
      <c r="P101" s="215"/>
      <c r="Q101" s="215"/>
      <c r="R101" s="215"/>
      <c r="S101" s="215"/>
      <c r="T101" s="215"/>
      <c r="U101" s="215"/>
      <c r="V101" s="215"/>
      <c r="W101" s="215"/>
    </row>
    <row r="102" spans="2:23" ht="24.75" customHeight="1" x14ac:dyDescent="0.2">
      <c r="B102" s="321"/>
      <c r="C102" s="322"/>
      <c r="D102" s="322"/>
      <c r="E102" s="323"/>
      <c r="F102" s="238"/>
      <c r="G102" s="240"/>
      <c r="H102" s="298" t="str">
        <f>IF('3. Svarsmall FKU'!H102="","",'3. Svarsmall FKU'!H102)</f>
        <v/>
      </c>
      <c r="I102" s="239"/>
      <c r="J102" s="239"/>
      <c r="K102" s="263"/>
      <c r="M102" s="215"/>
      <c r="N102" s="215"/>
      <c r="O102" s="215"/>
      <c r="P102" s="215"/>
      <c r="Q102" s="215"/>
      <c r="R102" s="215"/>
      <c r="S102" s="215"/>
      <c r="T102" s="215"/>
      <c r="U102" s="215"/>
      <c r="V102" s="215"/>
      <c r="W102" s="215"/>
    </row>
    <row r="103" spans="2:23" ht="24.75" customHeight="1" x14ac:dyDescent="0.2">
      <c r="B103" s="321"/>
      <c r="C103" s="322"/>
      <c r="D103" s="322"/>
      <c r="E103" s="323"/>
      <c r="F103" s="187"/>
      <c r="G103" s="241"/>
      <c r="H103" s="299" t="str">
        <f>IF('3. Svarsmall FKU'!H103="","",'3. Svarsmall FKU'!H103)</f>
        <v/>
      </c>
      <c r="I103" s="212"/>
      <c r="J103" s="212"/>
      <c r="K103" s="241"/>
      <c r="M103" s="215"/>
      <c r="N103" s="215"/>
      <c r="O103" s="215"/>
      <c r="P103" s="215"/>
      <c r="Q103" s="215"/>
      <c r="R103" s="215"/>
      <c r="S103" s="215"/>
      <c r="T103" s="215"/>
      <c r="U103" s="215"/>
      <c r="V103" s="215"/>
      <c r="W103" s="215"/>
    </row>
    <row r="104" spans="2:23" ht="24.75" customHeight="1" x14ac:dyDescent="0.2">
      <c r="B104" s="321"/>
      <c r="C104" s="322"/>
      <c r="D104" s="322"/>
      <c r="E104" s="323"/>
      <c r="F104" s="188"/>
      <c r="G104" s="242"/>
      <c r="H104" s="299" t="str">
        <f>IF('3. Svarsmall FKU'!H104="","",'3. Svarsmall FKU'!H104)</f>
        <v/>
      </c>
      <c r="I104" s="212"/>
      <c r="J104" s="212"/>
      <c r="K104" s="241"/>
      <c r="M104" s="215"/>
      <c r="N104" s="215"/>
      <c r="O104" s="215"/>
      <c r="P104" s="215"/>
      <c r="Q104" s="215"/>
      <c r="R104" s="215"/>
      <c r="S104" s="215"/>
      <c r="T104" s="215"/>
      <c r="U104" s="215"/>
      <c r="V104" s="215"/>
      <c r="W104" s="215"/>
    </row>
    <row r="105" spans="2:23" ht="24.75" customHeight="1" x14ac:dyDescent="0.2">
      <c r="B105" s="321"/>
      <c r="C105" s="322"/>
      <c r="D105" s="322"/>
      <c r="E105" s="323"/>
      <c r="F105" s="187"/>
      <c r="G105" s="241"/>
      <c r="H105" s="299" t="str">
        <f>IF('3. Svarsmall FKU'!H105="","",'3. Svarsmall FKU'!H105)</f>
        <v/>
      </c>
      <c r="I105" s="212"/>
      <c r="J105" s="212"/>
      <c r="K105" s="241"/>
    </row>
    <row r="106" spans="2:23" ht="24.75" customHeight="1" x14ac:dyDescent="0.2">
      <c r="B106" s="321"/>
      <c r="C106" s="322"/>
      <c r="D106" s="322"/>
      <c r="E106" s="323"/>
      <c r="F106" s="187"/>
      <c r="G106" s="241"/>
      <c r="H106" s="299" t="str">
        <f>IF('3. Svarsmall FKU'!H106="","",'3. Svarsmall FKU'!H106)</f>
        <v/>
      </c>
      <c r="I106" s="212"/>
      <c r="J106" s="212"/>
      <c r="K106" s="241"/>
    </row>
    <row r="107" spans="2:23" ht="24.75" customHeight="1" x14ac:dyDescent="0.2">
      <c r="B107" s="321"/>
      <c r="C107" s="322"/>
      <c r="D107" s="322"/>
      <c r="E107" s="323"/>
      <c r="F107" s="187"/>
      <c r="G107" s="241"/>
      <c r="H107" s="299" t="str">
        <f>IF('3. Svarsmall FKU'!H107="","",'3. Svarsmall FKU'!H107)</f>
        <v/>
      </c>
      <c r="I107" s="212"/>
      <c r="J107" s="212"/>
      <c r="K107" s="241"/>
    </row>
    <row r="108" spans="2:23" ht="24.75" customHeight="1" x14ac:dyDescent="0.2">
      <c r="B108" s="321"/>
      <c r="C108" s="322"/>
      <c r="D108" s="322"/>
      <c r="E108" s="323"/>
      <c r="F108" s="187"/>
      <c r="G108" s="241"/>
      <c r="H108" s="299" t="str">
        <f>IF('3. Svarsmall FKU'!H108="","",'3. Svarsmall FKU'!H108)</f>
        <v/>
      </c>
      <c r="I108" s="212"/>
      <c r="J108" s="212"/>
      <c r="K108" s="241"/>
    </row>
    <row r="109" spans="2:23" ht="24.75" customHeight="1" x14ac:dyDescent="0.2">
      <c r="B109" s="321"/>
      <c r="C109" s="322"/>
      <c r="D109" s="322"/>
      <c r="E109" s="323"/>
      <c r="F109" s="187"/>
      <c r="G109" s="241"/>
      <c r="H109" s="299" t="str">
        <f>IF('3. Svarsmall FKU'!H109="","",'3. Svarsmall FKU'!H109)</f>
        <v/>
      </c>
      <c r="I109" s="212"/>
      <c r="J109" s="212"/>
      <c r="K109" s="241"/>
    </row>
    <row r="110" spans="2:23" ht="24.75" customHeight="1" x14ac:dyDescent="0.2">
      <c r="B110" s="321"/>
      <c r="C110" s="322"/>
      <c r="D110" s="322"/>
      <c r="E110" s="323"/>
      <c r="F110" s="187"/>
      <c r="G110" s="241"/>
      <c r="H110" s="299" t="str">
        <f>IF('3. Svarsmall FKU'!H110="","",'3. Svarsmall FKU'!H110)</f>
        <v/>
      </c>
      <c r="I110" s="212"/>
      <c r="J110" s="212"/>
      <c r="K110" s="241"/>
    </row>
    <row r="111" spans="2:23" ht="24.75" customHeight="1" x14ac:dyDescent="0.2">
      <c r="B111" s="321"/>
      <c r="C111" s="322"/>
      <c r="D111" s="322"/>
      <c r="E111" s="323"/>
      <c r="F111" s="187"/>
      <c r="G111" s="241"/>
      <c r="H111" s="299" t="str">
        <f>IF('3. Svarsmall FKU'!H111="","",'3. Svarsmall FKU'!H111)</f>
        <v/>
      </c>
      <c r="I111" s="212"/>
      <c r="J111" s="212"/>
      <c r="K111" s="241"/>
    </row>
    <row r="112" spans="2:23" ht="24.75" customHeight="1" x14ac:dyDescent="0.2">
      <c r="B112" s="321"/>
      <c r="C112" s="322"/>
      <c r="D112" s="322"/>
      <c r="E112" s="323"/>
      <c r="F112" s="187"/>
      <c r="G112" s="241"/>
      <c r="H112" s="299" t="str">
        <f>IF('3. Svarsmall FKU'!H112="","",'3. Svarsmall FKU'!H112)</f>
        <v/>
      </c>
      <c r="I112" s="212"/>
      <c r="J112" s="212"/>
      <c r="K112" s="241"/>
    </row>
    <row r="113" spans="2:11" ht="24.75" customHeight="1" x14ac:dyDescent="0.2">
      <c r="B113" s="321"/>
      <c r="C113" s="322"/>
      <c r="D113" s="322"/>
      <c r="E113" s="323"/>
      <c r="F113" s="187"/>
      <c r="G113" s="241"/>
      <c r="H113" s="299" t="str">
        <f>IF('3. Svarsmall FKU'!H113="","",'3. Svarsmall FKU'!H113)</f>
        <v/>
      </c>
      <c r="I113" s="212"/>
      <c r="J113" s="212"/>
      <c r="K113" s="241"/>
    </row>
    <row r="114" spans="2:11" ht="24.75" customHeight="1" x14ac:dyDescent="0.2">
      <c r="B114" s="321"/>
      <c r="C114" s="322"/>
      <c r="D114" s="322"/>
      <c r="E114" s="323"/>
      <c r="F114" s="187"/>
      <c r="G114" s="241"/>
      <c r="H114" s="299" t="str">
        <f>IF('3. Svarsmall FKU'!H114="","",'3. Svarsmall FKU'!H114)</f>
        <v/>
      </c>
      <c r="I114" s="212"/>
      <c r="J114" s="212"/>
      <c r="K114" s="241"/>
    </row>
    <row r="115" spans="2:11" ht="24.75" customHeight="1" x14ac:dyDescent="0.2">
      <c r="B115" s="321"/>
      <c r="C115" s="322"/>
      <c r="D115" s="322"/>
      <c r="E115" s="323"/>
      <c r="F115" s="187"/>
      <c r="G115" s="241"/>
      <c r="H115" s="299" t="str">
        <f>IF('3. Svarsmall FKU'!H115="","",'3. Svarsmall FKU'!H115)</f>
        <v/>
      </c>
      <c r="I115" s="212"/>
      <c r="J115" s="212"/>
      <c r="K115" s="241"/>
    </row>
    <row r="116" spans="2:11" ht="24.75" customHeight="1" x14ac:dyDescent="0.2">
      <c r="B116" s="321"/>
      <c r="C116" s="322"/>
      <c r="D116" s="322"/>
      <c r="E116" s="323"/>
      <c r="F116" s="187"/>
      <c r="G116" s="241"/>
      <c r="H116" s="299" t="str">
        <f>IF('3. Svarsmall FKU'!H116="","",'3. Svarsmall FKU'!H116)</f>
        <v/>
      </c>
      <c r="I116" s="212"/>
      <c r="J116" s="212"/>
      <c r="K116" s="241"/>
    </row>
    <row r="117" spans="2:11" ht="24.75" customHeight="1" x14ac:dyDescent="0.2">
      <c r="B117" s="321"/>
      <c r="C117" s="322"/>
      <c r="D117" s="322"/>
      <c r="E117" s="323"/>
      <c r="F117" s="187"/>
      <c r="G117" s="241"/>
      <c r="H117" s="299" t="str">
        <f>IF('3. Svarsmall FKU'!H117="","",'3. Svarsmall FKU'!H117)</f>
        <v/>
      </c>
      <c r="I117" s="212"/>
      <c r="J117" s="212"/>
      <c r="K117" s="241"/>
    </row>
    <row r="118" spans="2:11" ht="24.75" customHeight="1" x14ac:dyDescent="0.2">
      <c r="B118" s="321"/>
      <c r="C118" s="322"/>
      <c r="D118" s="322"/>
      <c r="E118" s="323"/>
      <c r="F118" s="187"/>
      <c r="G118" s="241"/>
      <c r="H118" s="299" t="str">
        <f>IF('3. Svarsmall FKU'!H118="","",'3. Svarsmall FKU'!H118)</f>
        <v/>
      </c>
      <c r="I118" s="212"/>
      <c r="J118" s="212"/>
      <c r="K118" s="241"/>
    </row>
    <row r="119" spans="2:11" ht="24.75" customHeight="1" x14ac:dyDescent="0.2">
      <c r="B119" s="321"/>
      <c r="C119" s="322"/>
      <c r="D119" s="322"/>
      <c r="E119" s="323"/>
      <c r="F119" s="188"/>
      <c r="G119" s="242"/>
      <c r="H119" s="299" t="str">
        <f>IF('3. Svarsmall FKU'!H119="","",'3. Svarsmall FKU'!H119)</f>
        <v/>
      </c>
      <c r="I119" s="212"/>
      <c r="J119" s="212"/>
      <c r="K119" s="241"/>
    </row>
    <row r="120" spans="2:11" ht="24.75" customHeight="1" x14ac:dyDescent="0.2">
      <c r="B120" s="321"/>
      <c r="C120" s="322"/>
      <c r="D120" s="322"/>
      <c r="E120" s="323"/>
      <c r="F120" s="187"/>
      <c r="G120" s="241"/>
      <c r="H120" s="299" t="str">
        <f>IF('3. Svarsmall FKU'!H120="","",'3. Svarsmall FKU'!H120)</f>
        <v/>
      </c>
      <c r="I120" s="212"/>
      <c r="J120" s="212"/>
      <c r="K120" s="241"/>
    </row>
    <row r="121" spans="2:11" ht="24.75" customHeight="1" x14ac:dyDescent="0.2">
      <c r="B121" s="321"/>
      <c r="C121" s="322"/>
      <c r="D121" s="322"/>
      <c r="E121" s="323"/>
      <c r="F121" s="187"/>
      <c r="G121" s="241"/>
      <c r="H121" s="299" t="str">
        <f>IF('3. Svarsmall FKU'!H121="","",'3. Svarsmall FKU'!H121)</f>
        <v/>
      </c>
      <c r="I121" s="212"/>
      <c r="J121" s="212"/>
      <c r="K121" s="241"/>
    </row>
    <row r="122" spans="2:11" ht="24.75" customHeight="1" x14ac:dyDescent="0.2">
      <c r="B122" s="321"/>
      <c r="C122" s="322"/>
      <c r="D122" s="322"/>
      <c r="E122" s="323"/>
      <c r="F122" s="187"/>
      <c r="G122" s="241"/>
      <c r="H122" s="299" t="str">
        <f>IF('3. Svarsmall FKU'!H122="","",'3. Svarsmall FKU'!H122)</f>
        <v/>
      </c>
      <c r="I122" s="212"/>
      <c r="J122" s="212"/>
      <c r="K122" s="241"/>
    </row>
    <row r="123" spans="2:11" ht="24.75" customHeight="1" x14ac:dyDescent="0.2">
      <c r="B123" s="321"/>
      <c r="C123" s="322"/>
      <c r="D123" s="322"/>
      <c r="E123" s="323"/>
      <c r="F123" s="187"/>
      <c r="G123" s="241"/>
      <c r="H123" s="299" t="str">
        <f>IF('3. Svarsmall FKU'!H123="","",'3. Svarsmall FKU'!H123)</f>
        <v/>
      </c>
      <c r="I123" s="212"/>
      <c r="J123" s="212"/>
      <c r="K123" s="241"/>
    </row>
    <row r="124" spans="2:11" ht="24.75" customHeight="1" x14ac:dyDescent="0.2">
      <c r="B124" s="321"/>
      <c r="C124" s="322"/>
      <c r="D124" s="322"/>
      <c r="E124" s="323"/>
      <c r="F124" s="187"/>
      <c r="G124" s="241"/>
      <c r="H124" s="299" t="str">
        <f>IF('3. Svarsmall FKU'!H124="","",'3. Svarsmall FKU'!H124)</f>
        <v/>
      </c>
      <c r="I124" s="212"/>
      <c r="J124" s="212"/>
      <c r="K124" s="241"/>
    </row>
    <row r="125" spans="2:11" ht="24.75" customHeight="1" x14ac:dyDescent="0.2">
      <c r="B125" s="321"/>
      <c r="C125" s="322"/>
      <c r="D125" s="322"/>
      <c r="E125" s="323"/>
      <c r="F125" s="187"/>
      <c r="G125" s="241"/>
      <c r="H125" s="299" t="str">
        <f>IF('3. Svarsmall FKU'!H125="","",'3. Svarsmall FKU'!H125)</f>
        <v/>
      </c>
      <c r="I125" s="212"/>
      <c r="J125" s="212"/>
      <c r="K125" s="241"/>
    </row>
    <row r="126" spans="2:11" ht="24.75" customHeight="1" x14ac:dyDescent="0.2">
      <c r="B126" s="321"/>
      <c r="C126" s="322"/>
      <c r="D126" s="322"/>
      <c r="E126" s="323"/>
      <c r="F126" s="187"/>
      <c r="G126" s="241"/>
      <c r="H126" s="299" t="str">
        <f>IF('3. Svarsmall FKU'!H126="","",'3. Svarsmall FKU'!H126)</f>
        <v/>
      </c>
      <c r="I126" s="212"/>
      <c r="J126" s="212"/>
      <c r="K126" s="241"/>
    </row>
    <row r="127" spans="2:11" ht="24.75" customHeight="1" x14ac:dyDescent="0.2">
      <c r="B127" s="321"/>
      <c r="C127" s="322"/>
      <c r="D127" s="322"/>
      <c r="E127" s="323"/>
      <c r="F127" s="187"/>
      <c r="G127" s="241"/>
      <c r="H127" s="299" t="str">
        <f>IF('3. Svarsmall FKU'!H127="","",'3. Svarsmall FKU'!H127)</f>
        <v/>
      </c>
      <c r="I127" s="212"/>
      <c r="J127" s="212"/>
      <c r="K127" s="241"/>
    </row>
    <row r="128" spans="2:11" ht="24.75" customHeight="1" x14ac:dyDescent="0.2">
      <c r="B128" s="321"/>
      <c r="C128" s="322"/>
      <c r="D128" s="322"/>
      <c r="E128" s="323"/>
      <c r="F128" s="187"/>
      <c r="G128" s="241"/>
      <c r="H128" s="299" t="str">
        <f>IF('3. Svarsmall FKU'!H128="","",'3. Svarsmall FKU'!H128)</f>
        <v/>
      </c>
      <c r="I128" s="212"/>
      <c r="J128" s="212"/>
      <c r="K128" s="241"/>
    </row>
    <row r="129" spans="2:16" ht="24.75" customHeight="1" x14ac:dyDescent="0.2">
      <c r="B129" s="321"/>
      <c r="C129" s="322"/>
      <c r="D129" s="322"/>
      <c r="E129" s="323"/>
      <c r="F129" s="187"/>
      <c r="G129" s="241"/>
      <c r="H129" s="299" t="str">
        <f>IF('3. Svarsmall FKU'!H129="","",'3. Svarsmall FKU'!H129)</f>
        <v/>
      </c>
      <c r="I129" s="212"/>
      <c r="J129" s="212"/>
      <c r="K129" s="241"/>
    </row>
    <row r="130" spans="2:16" ht="24.75" customHeight="1" x14ac:dyDescent="0.2">
      <c r="B130" s="321"/>
      <c r="C130" s="322"/>
      <c r="D130" s="322"/>
      <c r="E130" s="323"/>
      <c r="F130" s="187"/>
      <c r="G130" s="241"/>
      <c r="H130" s="299" t="str">
        <f>IF('3. Svarsmall FKU'!H130="","",'3. Svarsmall FKU'!H130)</f>
        <v/>
      </c>
      <c r="I130" s="212"/>
      <c r="J130" s="212"/>
      <c r="K130" s="241"/>
    </row>
    <row r="131" spans="2:16" ht="24.75" customHeight="1" x14ac:dyDescent="0.2">
      <c r="B131" s="321"/>
      <c r="C131" s="322"/>
      <c r="D131" s="322"/>
      <c r="E131" s="323"/>
      <c r="F131" s="187"/>
      <c r="G131" s="241"/>
      <c r="H131" s="299" t="str">
        <f>IF('3. Svarsmall FKU'!H131="","",'3. Svarsmall FKU'!H131)</f>
        <v/>
      </c>
      <c r="I131" s="212"/>
      <c r="J131" s="212"/>
      <c r="K131" s="241"/>
    </row>
    <row r="132" spans="2:16" ht="24.75" customHeight="1" x14ac:dyDescent="0.2">
      <c r="B132" s="321"/>
      <c r="C132" s="322"/>
      <c r="D132" s="322"/>
      <c r="E132" s="323"/>
      <c r="F132" s="189"/>
      <c r="G132" s="241"/>
      <c r="H132" s="299" t="str">
        <f>IF('3. Svarsmall FKU'!H132="","",'3. Svarsmall FKU'!H132)</f>
        <v/>
      </c>
      <c r="I132" s="212"/>
      <c r="J132" s="212"/>
      <c r="K132" s="241"/>
    </row>
    <row r="133" spans="2:16" ht="24.75" customHeight="1" x14ac:dyDescent="0.2">
      <c r="B133" s="324"/>
      <c r="C133" s="325"/>
      <c r="D133" s="325"/>
      <c r="E133" s="326"/>
      <c r="F133" s="209"/>
      <c r="G133" s="243"/>
      <c r="H133" s="300" t="str">
        <f>IF('3. Svarsmall FKU'!H133="","",'3. Svarsmall FKU'!H133)</f>
        <v/>
      </c>
      <c r="I133" s="214"/>
      <c r="J133" s="214"/>
      <c r="K133" s="264"/>
    </row>
    <row r="134" spans="2:16" ht="15" customHeight="1" x14ac:dyDescent="0.2">
      <c r="B134" s="213"/>
      <c r="C134" s="213"/>
      <c r="D134" s="213"/>
      <c r="E134" s="217"/>
      <c r="F134" s="218"/>
      <c r="G134" s="218"/>
      <c r="H134" s="213"/>
      <c r="I134" s="213"/>
      <c r="J134" s="213"/>
      <c r="K134" s="213"/>
    </row>
    <row r="135" spans="2:16" ht="8.25" customHeight="1" x14ac:dyDescent="0.2"/>
    <row r="136" spans="2:16" ht="15" hidden="1" customHeight="1" x14ac:dyDescent="0.2"/>
    <row r="137" spans="2:16" ht="15" customHeight="1" x14ac:dyDescent="0.2">
      <c r="B137" s="245" t="s">
        <v>166</v>
      </c>
    </row>
    <row r="138" spans="2:16" ht="17.850000000000001" customHeight="1" x14ac:dyDescent="0.2">
      <c r="B138" s="245" t="s">
        <v>127</v>
      </c>
      <c r="C138" s="175"/>
      <c r="D138" s="175"/>
      <c r="E138" s="175"/>
      <c r="F138" s="175"/>
      <c r="G138" s="175"/>
      <c r="P138" t="s">
        <v>122</v>
      </c>
    </row>
    <row r="139" spans="2:16" ht="17.850000000000001" customHeight="1" x14ac:dyDescent="0.2">
      <c r="B139" s="141"/>
      <c r="C139" s="141" t="s">
        <v>66</v>
      </c>
      <c r="D139" s="142" t="s">
        <v>68</v>
      </c>
      <c r="E139" s="142" t="s">
        <v>67</v>
      </c>
      <c r="F139" s="142" t="s">
        <v>79</v>
      </c>
      <c r="G139" s="143" t="s">
        <v>85</v>
      </c>
    </row>
    <row r="140" spans="2:16" ht="17.850000000000001" customHeight="1" x14ac:dyDescent="0.2">
      <c r="B140" s="161" t="s">
        <v>94</v>
      </c>
      <c r="C140" s="147">
        <f>IFERROR(SUMIFS($K$102:$K$135,$F$102:$F$135,C139)+'3. Svarsmall FKU'!C93,"")</f>
        <v>0</v>
      </c>
      <c r="D140" s="148">
        <f>IFERROR(SUMIFS($K$102:$K$135,$F$102:$F$135,D139)+'3. Svarsmall FKU'!D93,"")</f>
        <v>0</v>
      </c>
      <c r="E140" s="148">
        <f>IFERROR(SUMIFS($K$102:$K$135,$F$102:$F$135,E139)+'3. Svarsmall FKU'!E93,"")</f>
        <v>0</v>
      </c>
      <c r="F140" s="148">
        <f>IFERROR(SUMIFS($K$102:$K$135,$F$102:$F$135,F139)+'3. Svarsmall FKU'!F93,"")</f>
        <v>0</v>
      </c>
      <c r="G140" s="149">
        <f>IFERROR(SUMIFS($K$102:$K$135,$F$102:$F$135,G139)+'3. Svarsmall FKU'!G93,"")</f>
        <v>0</v>
      </c>
    </row>
    <row r="141" spans="2:16" ht="17.850000000000001" customHeight="1" x14ac:dyDescent="0.2">
      <c r="B141" s="161" t="s">
        <v>88</v>
      </c>
      <c r="C141" s="147">
        <f>IFERROR(SUMIFS($G$102:$G$135,$F$102:$F$135,C139)+'3. Svarsmall FKU'!C94,"")</f>
        <v>0</v>
      </c>
      <c r="D141" s="148">
        <f>IFERROR(SUMIFS($G$102:$G$135,$F$102:$F$135,D139)+'3. Svarsmall FKU'!D94,"")</f>
        <v>0</v>
      </c>
      <c r="E141" s="148">
        <f>IFERROR(SUMIFS($G$102:$G$135,$F$102:$F$135,E139)+'3. Svarsmall FKU'!E94,"")</f>
        <v>0</v>
      </c>
      <c r="F141" s="148">
        <f>IFERROR(SUMIFS($G$102:$G$135,$F$102:$F$135,F139)+'3. Svarsmall FKU'!F94,"")</f>
        <v>0</v>
      </c>
      <c r="G141" s="149">
        <f>IFERROR(SUMIFS($G$102:$G$135,$F$102:$F$135,G139)+'3. Svarsmall FKU'!G94,"")</f>
        <v>0</v>
      </c>
    </row>
    <row r="142" spans="2:16" ht="17.850000000000001" customHeight="1" x14ac:dyDescent="0.2">
      <c r="B142" s="161" t="s">
        <v>95</v>
      </c>
      <c r="C142" s="150">
        <f>IFERROR('2. Avropsmall FKU'!D23,"")</f>
        <v>0</v>
      </c>
      <c r="D142" s="151">
        <f>IFERROR('2. Avropsmall FKU'!E23,"")</f>
        <v>0</v>
      </c>
      <c r="E142" s="151">
        <f>IFERROR('2. Avropsmall FKU'!F23,"")</f>
        <v>0</v>
      </c>
      <c r="F142" s="151">
        <f>IFERROR('2. Avropsmall FKU'!G23,"")</f>
        <v>0</v>
      </c>
      <c r="G142" s="152">
        <f>IFERROR('2. Avropsmall FKU'!H23,"")</f>
        <v>0</v>
      </c>
    </row>
    <row r="143" spans="2:16" ht="15" customHeight="1" x14ac:dyDescent="0.2">
      <c r="B143" s="162" t="s">
        <v>96</v>
      </c>
      <c r="C143" s="144" t="str">
        <f>IFERROR((C140/C141)*C142,"")</f>
        <v/>
      </c>
      <c r="D143" s="145" t="str">
        <f t="shared" ref="D143:G143" si="0">IFERROR((D140/D141)*D142,"")</f>
        <v/>
      </c>
      <c r="E143" s="145" t="str">
        <f t="shared" si="0"/>
        <v/>
      </c>
      <c r="F143" s="145" t="str">
        <f t="shared" si="0"/>
        <v/>
      </c>
      <c r="G143" s="146" t="str">
        <f t="shared" si="0"/>
        <v/>
      </c>
    </row>
    <row r="144" spans="2:16" ht="15" customHeight="1" x14ac:dyDescent="0.2">
      <c r="B144" s="163" t="s">
        <v>87</v>
      </c>
      <c r="C144" s="153"/>
      <c r="D144" s="154"/>
      <c r="E144" s="154"/>
      <c r="F144" s="154"/>
      <c r="G144" s="155">
        <f>IFERROR(SUM(C143:G143),"-")</f>
        <v>0</v>
      </c>
    </row>
    <row r="145" spans="2:11" ht="15" customHeight="1" x14ac:dyDescent="0.2">
      <c r="C145" s="192"/>
      <c r="D145" s="192"/>
      <c r="E145" s="192"/>
      <c r="F145" s="192"/>
      <c r="G145" s="192"/>
    </row>
    <row r="147" spans="2:11" ht="16.350000000000001" customHeight="1" x14ac:dyDescent="0.2">
      <c r="B147" s="134" t="s">
        <v>124</v>
      </c>
      <c r="C147" s="131"/>
      <c r="D147" s="190"/>
      <c r="E147" s="190"/>
      <c r="F147" s="190"/>
      <c r="G147" s="190"/>
      <c r="H147" s="190"/>
      <c r="I147" s="190"/>
      <c r="J147" s="190"/>
      <c r="K147" s="191"/>
    </row>
    <row r="148" spans="2:11" ht="348" customHeight="1" x14ac:dyDescent="0.2">
      <c r="B148" s="335"/>
      <c r="C148" s="336"/>
      <c r="D148" s="336"/>
      <c r="E148" s="336"/>
      <c r="F148" s="336"/>
      <c r="G148" s="336"/>
      <c r="H148" s="336"/>
      <c r="I148" s="336"/>
      <c r="J148" s="336"/>
      <c r="K148" s="337"/>
    </row>
    <row r="149" spans="2:11" ht="12.75" customHeight="1" x14ac:dyDescent="0.2"/>
    <row r="150" spans="2:11" ht="20.100000000000001" customHeight="1" x14ac:dyDescent="0.2">
      <c r="B150" s="132" t="s">
        <v>84</v>
      </c>
      <c r="C150" s="131"/>
      <c r="D150" s="190"/>
      <c r="E150" s="190"/>
      <c r="F150" s="190"/>
      <c r="G150" s="190"/>
      <c r="H150" s="190"/>
      <c r="I150" s="190"/>
      <c r="J150" s="190"/>
      <c r="K150" s="191"/>
    </row>
    <row r="151" spans="2:11" ht="302.10000000000002" customHeight="1" x14ac:dyDescent="0.2">
      <c r="B151" s="332"/>
      <c r="C151" s="333"/>
      <c r="D151" s="333"/>
      <c r="E151" s="333"/>
      <c r="F151" s="333"/>
      <c r="G151" s="333"/>
      <c r="H151" s="333"/>
      <c r="I151" s="333"/>
      <c r="J151" s="333"/>
      <c r="K151" s="334"/>
    </row>
  </sheetData>
  <mergeCells count="137">
    <mergeCell ref="H18:I18"/>
    <mergeCell ref="B43:J43"/>
    <mergeCell ref="B44:J44"/>
    <mergeCell ref="B45:J45"/>
    <mergeCell ref="B46:J46"/>
    <mergeCell ref="B47:J47"/>
    <mergeCell ref="B34:J34"/>
    <mergeCell ref="B35:J35"/>
    <mergeCell ref="B36:J36"/>
    <mergeCell ref="B37:J37"/>
    <mergeCell ref="B38:J38"/>
    <mergeCell ref="B39:J39"/>
    <mergeCell ref="B40:J40"/>
    <mergeCell ref="B41:J41"/>
    <mergeCell ref="B42:J42"/>
    <mergeCell ref="B5:C5"/>
    <mergeCell ref="B6:C6"/>
    <mergeCell ref="B11:C11"/>
    <mergeCell ref="H5:I5"/>
    <mergeCell ref="D5:E5"/>
    <mergeCell ref="B15:C15"/>
    <mergeCell ref="B28:J28"/>
    <mergeCell ref="B29:J29"/>
    <mergeCell ref="J3:K3"/>
    <mergeCell ref="J15:K15"/>
    <mergeCell ref="J16:K16"/>
    <mergeCell ref="F5:G5"/>
    <mergeCell ref="F18:G18"/>
    <mergeCell ref="F11:G11"/>
    <mergeCell ref="D16:E16"/>
    <mergeCell ref="D6:E6"/>
    <mergeCell ref="F16:G16"/>
    <mergeCell ref="F15:G15"/>
    <mergeCell ref="F17:G17"/>
    <mergeCell ref="F10:G10"/>
    <mergeCell ref="J5:K5"/>
    <mergeCell ref="D17:E17"/>
    <mergeCell ref="D18:E18"/>
    <mergeCell ref="H17:I17"/>
    <mergeCell ref="B73:I73"/>
    <mergeCell ref="B151:K151"/>
    <mergeCell ref="B148:K148"/>
    <mergeCell ref="F6:G6"/>
    <mergeCell ref="B16:C16"/>
    <mergeCell ref="B17:C17"/>
    <mergeCell ref="B18:C18"/>
    <mergeCell ref="D10:E10"/>
    <mergeCell ref="D11:E11"/>
    <mergeCell ref="B10:C10"/>
    <mergeCell ref="J17:K17"/>
    <mergeCell ref="H6:I6"/>
    <mergeCell ref="J18:K18"/>
    <mergeCell ref="H15:I15"/>
    <mergeCell ref="H16:I16"/>
    <mergeCell ref="J6:K6"/>
    <mergeCell ref="H10:I10"/>
    <mergeCell ref="H11:I11"/>
    <mergeCell ref="D15:E15"/>
    <mergeCell ref="B30:J30"/>
    <mergeCell ref="B31:J31"/>
    <mergeCell ref="B32:J32"/>
    <mergeCell ref="B33:J33"/>
    <mergeCell ref="B92:I92"/>
    <mergeCell ref="B93:I93"/>
    <mergeCell ref="B94:I94"/>
    <mergeCell ref="B48:J48"/>
    <mergeCell ref="B49:J49"/>
    <mergeCell ref="B50:J50"/>
    <mergeCell ref="B51:J51"/>
    <mergeCell ref="B52:J52"/>
    <mergeCell ref="B53:J53"/>
    <mergeCell ref="B54:J54"/>
    <mergeCell ref="B55:J55"/>
    <mergeCell ref="B56:J56"/>
    <mergeCell ref="B57:J57"/>
    <mergeCell ref="B58:J58"/>
    <mergeCell ref="B59:J59"/>
    <mergeCell ref="B64:I64"/>
    <mergeCell ref="B65:I65"/>
    <mergeCell ref="B66:I66"/>
    <mergeCell ref="B67:I67"/>
    <mergeCell ref="B68:I68"/>
    <mergeCell ref="B69:I69"/>
    <mergeCell ref="B70:I70"/>
    <mergeCell ref="B71:I71"/>
    <mergeCell ref="B72:I72"/>
    <mergeCell ref="B83:I83"/>
    <mergeCell ref="B84:I84"/>
    <mergeCell ref="B85:I85"/>
    <mergeCell ref="B86:I86"/>
    <mergeCell ref="B87:I87"/>
    <mergeCell ref="B88:I88"/>
    <mergeCell ref="B89:I89"/>
    <mergeCell ref="B90:I90"/>
    <mergeCell ref="B91:I91"/>
    <mergeCell ref="B74:I74"/>
    <mergeCell ref="B75:I75"/>
    <mergeCell ref="B76:I76"/>
    <mergeCell ref="B77:I77"/>
    <mergeCell ref="B78:I78"/>
    <mergeCell ref="B79:I79"/>
    <mergeCell ref="B80:I80"/>
    <mergeCell ref="B81:I81"/>
    <mergeCell ref="B82:I82"/>
    <mergeCell ref="B95:I95"/>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28:E128"/>
    <mergeCell ref="B129:E129"/>
    <mergeCell ref="B130:E130"/>
    <mergeCell ref="B131:E131"/>
    <mergeCell ref="B132:E132"/>
    <mergeCell ref="B133:E133"/>
    <mergeCell ref="B119:E119"/>
    <mergeCell ref="B120:E120"/>
    <mergeCell ref="B121:E121"/>
    <mergeCell ref="B122:E122"/>
    <mergeCell ref="B123:E123"/>
    <mergeCell ref="B124:E124"/>
    <mergeCell ref="B125:E125"/>
    <mergeCell ref="B126:E126"/>
    <mergeCell ref="B127:E127"/>
  </mergeCells>
  <conditionalFormatting sqref="B5 D5 F5 H5 J5 B15 D15 F15 H15 F17 J17">
    <cfRule type="expression" dxfId="97" priority="394" stopIfTrue="1">
      <formula>"OM($E$17&gt;0 och $E$16=0)"</formula>
    </cfRule>
  </conditionalFormatting>
  <conditionalFormatting sqref="B10 D10">
    <cfRule type="expression" dxfId="96" priority="393" stopIfTrue="1">
      <formula>"OM($E$17&gt;0 och $E$16=0)"</formula>
    </cfRule>
  </conditionalFormatting>
  <conditionalFormatting sqref="B17 D17">
    <cfRule type="expression" dxfId="95" priority="391" stopIfTrue="1">
      <formula>"OM($E$17&gt;0 och $E$16=0)"</formula>
    </cfRule>
  </conditionalFormatting>
  <conditionalFormatting sqref="B22:B23">
    <cfRule type="expression" dxfId="94" priority="234" stopIfTrue="1">
      <formula>"OM($E$17&gt;0 och $E$16=0)"</formula>
    </cfRule>
  </conditionalFormatting>
  <conditionalFormatting sqref="B27:B59">
    <cfRule type="expression" dxfId="93" priority="133" stopIfTrue="1">
      <formula>"OM($E$17&gt;0 och $E$16=0)"</formula>
    </cfRule>
  </conditionalFormatting>
  <conditionalFormatting sqref="B63:B95">
    <cfRule type="expression" dxfId="92" priority="317" stopIfTrue="1">
      <formula>"OM($E$17&gt;0 och $E$16=0)"</formula>
    </cfRule>
  </conditionalFormatting>
  <conditionalFormatting sqref="B101:B134">
    <cfRule type="expression" dxfId="91" priority="17" stopIfTrue="1">
      <formula>"OM($E$17&gt;0 och $E$16=0)"</formula>
    </cfRule>
  </conditionalFormatting>
  <conditionalFormatting sqref="B139:B145">
    <cfRule type="expression" dxfId="90" priority="187" stopIfTrue="1">
      <formula>"OM($E$17&gt;0 och $E$16=0)"</formula>
    </cfRule>
  </conditionalFormatting>
  <conditionalFormatting sqref="B147:C147">
    <cfRule type="expression" dxfId="89" priority="388" stopIfTrue="1">
      <formula>"OM($E$17&gt;0 och $E$16=0)"</formula>
    </cfRule>
  </conditionalFormatting>
  <conditionalFormatting sqref="B150:C150">
    <cfRule type="expression" dxfId="88" priority="283" stopIfTrue="1">
      <formula>"OM($E$17&gt;0 och $E$16=0)"</formula>
    </cfRule>
  </conditionalFormatting>
  <conditionalFormatting sqref="C22">
    <cfRule type="expression" dxfId="87" priority="237" stopIfTrue="1">
      <formula>"OM($E$17&gt;0 och $E$16=0)"</formula>
    </cfRule>
  </conditionalFormatting>
  <conditionalFormatting sqref="C23">
    <cfRule type="cellIs" dxfId="86" priority="232" operator="notBetween">
      <formula>0.29999</formula>
      <formula>1</formula>
    </cfRule>
  </conditionalFormatting>
  <conditionalFormatting sqref="C139:C143">
    <cfRule type="expression" dxfId="85" priority="181" stopIfTrue="1">
      <formula>"OM($E$17&gt;0 och $E$16=0)"</formula>
    </cfRule>
  </conditionalFormatting>
  <conditionalFormatting sqref="D139:E144">
    <cfRule type="expression" dxfId="84" priority="178" stopIfTrue="1">
      <formula>"OM($E$17&gt;0 och $E$16=0)"</formula>
    </cfRule>
  </conditionalFormatting>
  <conditionalFormatting sqref="D140:G140">
    <cfRule type="expression" dxfId="83" priority="183" stopIfTrue="1">
      <formula>"OM($E$17&gt;0 och $E$16=0)"</formula>
    </cfRule>
  </conditionalFormatting>
  <conditionalFormatting sqref="D27:K27">
    <cfRule type="expression" dxfId="82" priority="15" stopIfTrue="1">
      <formula>"OM($E$17&gt;0 och $E$16=0)"</formula>
    </cfRule>
  </conditionalFormatting>
  <conditionalFormatting sqref="D63:K63">
    <cfRule type="expression" dxfId="81" priority="254" stopIfTrue="1">
      <formula>"OM($E$17&gt;0 och $E$16=0)"</formula>
    </cfRule>
  </conditionalFormatting>
  <conditionalFormatting sqref="D101:K101">
    <cfRule type="expression" dxfId="80" priority="48" stopIfTrue="1">
      <formula>"OM($E$17&gt;0 och $E$16=0)"</formula>
    </cfRule>
  </conditionalFormatting>
  <conditionalFormatting sqref="E22:K22">
    <cfRule type="expression" dxfId="79" priority="241" stopIfTrue="1">
      <formula>"OM($E$17&gt;0 och $E$16=0)"</formula>
    </cfRule>
  </conditionalFormatting>
  <conditionalFormatting sqref="F10">
    <cfRule type="expression" dxfId="78" priority="312" stopIfTrue="1">
      <formula>"OM($E$17&gt;0 och $E$16=0)"</formula>
    </cfRule>
  </conditionalFormatting>
  <conditionalFormatting sqref="F139:F143">
    <cfRule type="expression" dxfId="77" priority="179" stopIfTrue="1">
      <formula>"OM($E$17&gt;0 och $E$16=0)"</formula>
    </cfRule>
  </conditionalFormatting>
  <conditionalFormatting sqref="G145">
    <cfRule type="expression" dxfId="76" priority="190" stopIfTrue="1">
      <formula>"OM($E$17&gt;0 och $E$16=0)"</formula>
    </cfRule>
  </conditionalFormatting>
  <conditionalFormatting sqref="H17">
    <cfRule type="expression" dxfId="75" priority="2" stopIfTrue="1">
      <formula>"OM($E$17&gt;0 och $E$16=0)"</formula>
    </cfRule>
  </conditionalFormatting>
  <conditionalFormatting sqref="H142 H143:K144">
    <cfRule type="expression" dxfId="74" priority="177" stopIfTrue="1">
      <formula>"OM($E$17&gt;0 och $E$16=0)"</formula>
    </cfRule>
  </conditionalFormatting>
  <conditionalFormatting sqref="H18:I18">
    <cfRule type="expression" dxfId="73" priority="1">
      <formula>OR($F$18="L",$F$18="M",$F$18="N",$F$18="O")</formula>
    </cfRule>
  </conditionalFormatting>
  <conditionalFormatting sqref="J10">
    <cfRule type="expression" dxfId="72" priority="310" stopIfTrue="1">
      <formula>"OM($E$17&gt;0 och $E$16=0)"</formula>
    </cfRule>
  </conditionalFormatting>
  <conditionalFormatting sqref="J15">
    <cfRule type="expression" dxfId="71" priority="12" stopIfTrue="1">
      <formula>"OM($E$17&gt;0 och $E$16=0)"</formula>
    </cfRule>
  </conditionalFormatting>
  <conditionalFormatting sqref="K102:K133">
    <cfRule type="expression" dxfId="70" priority="54">
      <formula>IF(K102&gt;G102,TRUE,FALSE)</formula>
    </cfRule>
  </conditionalFormatting>
  <dataValidations count="22">
    <dataValidation type="decimal" allowBlank="1" showInputMessage="1" showErrorMessage="1" sqref="C23" xr:uid="{00000000-0002-0000-0100-000000000000}">
      <formula1>0.3</formula1>
      <formula2>1</formula2>
    </dataValidation>
    <dataValidation type="decimal" allowBlank="1" showInputMessage="1" showErrorMessage="1" sqref="D23:H23" xr:uid="{79BD2A88-07E8-4F53-B78D-A591EC0A6442}">
      <formula1>0</formula1>
      <formula2>0.70001</formula2>
    </dataValidation>
    <dataValidation allowBlank="1" showInputMessage="1" showErrorMessage="1" prompt="DärförDärför" sqref="B25" xr:uid="{00000000-0002-0000-0100-000002000000}"/>
    <dataValidation allowBlank="1" showErrorMessage="1" sqref="C24" xr:uid="{00000000-0002-0000-0100-000003000000}"/>
    <dataValidation type="whole" allowBlank="1" showErrorMessage="1" errorTitle="Felaktigt värde" error="Poäng måste vara mellan 0 och 10" sqref="K64:K95 G102:G134 K103:K104" xr:uid="{00000000-0002-0000-0100-000004000000}">
      <formula1>0</formula1>
      <formula2>1000000</formula2>
    </dataValidation>
    <dataValidation type="date" allowBlank="1" showInputMessage="1" showErrorMessage="1" sqref="J11:K11" xr:uid="{91D46C6E-C134-445B-A6E1-BB19485F50C1}">
      <formula1>43466</formula1>
      <formula2>51136</formula2>
    </dataValidation>
    <dataValidation type="decimal" allowBlank="1" showInputMessage="1" showErrorMessage="1" sqref="D16:E16 H16:I16" xr:uid="{00000000-0002-0000-0100-000006000000}">
      <formula1>0</formula1>
      <formula2>1</formula2>
    </dataValidation>
    <dataValidation type="list" allowBlank="1" showInputMessage="1" showErrorMessage="1" sqref="J16:K16" xr:uid="{00000000-0002-0000-0100-000007000000}">
      <formula1>"Ja,Nej"</formula1>
    </dataValidation>
    <dataValidation type="decimal" allowBlank="1" showInputMessage="1" showErrorMessage="1" sqref="D18:E18" xr:uid="{00000000-0002-0000-0100-000008000000}">
      <formula1>0</formula1>
      <formula2>1000</formula2>
    </dataValidation>
    <dataValidation type="whole" allowBlank="1" showInputMessage="1" showErrorMessage="1" sqref="J18:K18" xr:uid="{00000000-0002-0000-0100-000009000000}">
      <formula1>0</formula1>
      <formula2>1000</formula2>
    </dataValidation>
    <dataValidation type="decimal" allowBlank="1" showInputMessage="1" showErrorMessage="1" sqref="B16:C16" xr:uid="{00000000-0002-0000-0100-00000A000000}">
      <formula1>0</formula1>
      <formula2>1000000</formula2>
    </dataValidation>
    <dataValidation allowBlank="1" showInputMessage="1" showErrorMessage="1" prompt="Höjd bör tas för att FKUn kan överprövas, men samtidigt bör det beaktas att en alltför lång giltighetstid begränsar möjligheten för leverantören att utnyttja tillfälliga kampanjerbjudanden." sqref="F10:G10" xr:uid="{A6310A78-93E3-4C7A-A30C-7CDE276AF527}"/>
    <dataValidation allowBlank="1" showInputMessage="1" showErrorMessage="1" prompt="Lämplig svarstid för standardfordon är minst 10 arbetsdagar och för anpassade transportfordon minst 20 arbetsdagar." sqref="B10:C10" xr:uid="{622203DC-FCBF-422B-B4A1-1EAE6BEE0E8A}"/>
    <dataValidation allowBlank="1" showInputMessage="1" showErrorMessage="1" prompt="Ange årlig körsträcka. Ska fler än en (1) bil köpas alternativt ett tidsbegränsat kontrakt/ leveransavtal upprättas, så anges en uppskattad genomsnittlig körsträcka." sqref="B15:C15" xr:uid="{F106B688-2EAF-4867-960A-2564F589FE77}"/>
    <dataValidation allowBlank="1" showInputMessage="1" showErrorMessage="1" prompt="Ange den ränta som används internt hos er. Fråga din ekonomiavdelning vid osäkerhet." sqref="D15:E15" xr:uid="{44B1F3BD-FDF8-4944-AE79-D02170E00416}"/>
    <dataValidation allowBlank="1" showInputMessage="1" showErrorMessage="1" prompt="Ange här hur många år fordonet/-en ska användas." sqref="F15:G15" xr:uid="{AF6B5050-9651-46A3-8565-791D2B65F8F8}"/>
    <dataValidation allowBlank="1" showInputMessage="1" showErrorMessage="1" prompt="Ange procentvärdet av nybilspriset som ni uppskattar att fordonet/fordonen är värt efter att angivna antal användningsår har passerat._x000a_Ett riktvärde är ca 50% för en personbil som körs 2000 mil per år i tre år." sqref="H15:I15" xr:uid="{EB1A23FB-6EA3-4E69-BCF1-0E586457C96D}"/>
    <dataValidation allowBlank="1" showInputMessage="1" showErrorMessage="1" prompt="Ange pris exkl. moms. Gällande vilket pris som ska anges, så kan ett tips vara att kolla på er senaste drivmedelsfaktura." sqref="D17:E17" xr:uid="{8192B6CD-1EB0-419A-9253-C28DDBB910F7}"/>
    <dataValidation allowBlank="1" showInputMessage="1" showErrorMessage="1" prompt="Om avropet avser enbart en fordonsklass; ange fordonsklassen här._x000a_Endast en fordonsklass kan anges för transportfordon. _x000a_OBS! Drivmedlet behöver anges först innan fordonsklassen kan anges._x000a_Personbilar: A - K_x000a_Transportfordon: L - O" sqref="F17:G17" xr:uid="{91C11E9A-B928-4599-AB75-CEFF845EBFF1}"/>
    <dataValidation allowBlank="1" showInputMessage="1" showErrorMessage="1" prompt="Ange antalet fordon som avses köpas. Vid ett tidsbegränsat leveransavtal kan ett intervall anges." sqref="J17:K17" xr:uid="{5D23E8DF-B3C4-4B54-9D45-AE715F8F08EA}"/>
    <dataValidation type="list" allowBlank="1" showInputMessage="1" showErrorMessage="1" sqref="F18:G18" xr:uid="{00000000-0002-0000-0100-000010000000}">
      <formula1>Fordonsklass</formula1>
    </dataValidation>
    <dataValidation allowBlank="1" showInputMessage="1" showErrorMessage="1" prompt="Om avropet avser två fordonsklasser; ange den andra fordonsklassen här. Enbart aktuellt för personbilar: A - K." sqref="H17:I17" xr:uid="{EA2B0328-05AC-4FD8-82CE-ED413DAB9FF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B000000}">
          <x14:formula1>
            <xm:f>ADM!$I$3:$I$4</xm:f>
          </x14:formula1>
          <xm:sqref>E134</xm:sqref>
        </x14:dataValidation>
        <x14:dataValidation type="list" allowBlank="1" showInputMessage="1" showErrorMessage="1" xr:uid="{00000000-0002-0000-0100-00000C000000}">
          <x14:formula1>
            <xm:f>ADM!$M$3:$M$7</xm:f>
          </x14:formula1>
          <xm:sqref>J64:J95 F102:F134 K28:K59</xm:sqref>
        </x14:dataValidation>
        <x14:dataValidation type="list" allowBlank="1" showInputMessage="1" showErrorMessage="1" xr:uid="{00000000-0002-0000-0100-00000D000000}">
          <x14:formula1>
            <xm:f>ADM!$E$3:$E$13</xm:f>
          </x14:formula1>
          <xm:sqref>F16</xm:sqref>
        </x14:dataValidation>
        <x14:dataValidation type="list" allowBlank="1" showInputMessage="1" showErrorMessage="1" xr:uid="{D48E5F49-5BA6-485B-8AEC-86BE5EE1C26C}">
          <x14:formula1>
            <xm:f>ADM!$B$3:$B$10</xm:f>
          </x14:formula1>
          <xm:sqref>B18:C18</xm:sqref>
        </x14:dataValidation>
        <x14:dataValidation type="list" allowBlank="1" showInputMessage="1" showErrorMessage="1" xr:uid="{D31A8186-375A-429F-ABAB-4B5608801156}">
          <x14:formula1>
            <xm:f>OFFSET(ADM!$BH$1,0,,COUNTA(ADM!$BH$1:$BH$4))</xm:f>
          </x14:formula1>
          <xm:sqref>H18:I18</xm:sqref>
        </x14:dataValidation>
        <x14:dataValidation type="list" allowBlank="1" showInputMessage="1" showErrorMessage="1" xr:uid="{CAE75CD7-47CF-497A-897C-DEAEB9C6F42E}">
          <x14:formula1>
            <xm:f>ADM!$G$3:$G$5</xm:f>
          </x14:formula1>
          <xm:sqref>H11:I11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B1:X147"/>
  <sheetViews>
    <sheetView showGridLines="0" zoomScale="98" zoomScaleNormal="98" workbookViewId="0">
      <selection activeCell="O88" sqref="O88"/>
    </sheetView>
  </sheetViews>
  <sheetFormatPr defaultRowHeight="12" x14ac:dyDescent="0.2"/>
  <cols>
    <col min="1" max="1" width="1.42578125" customWidth="1"/>
    <col min="2" max="2" width="30.42578125" customWidth="1"/>
    <col min="3" max="3" width="12.28515625" customWidth="1"/>
    <col min="4" max="4" width="12.7109375" customWidth="1"/>
    <col min="5" max="5" width="11.42578125" customWidth="1"/>
    <col min="6" max="6" width="12.42578125" customWidth="1"/>
    <col min="7" max="7" width="11.28515625" customWidth="1"/>
    <col min="8" max="9" width="9" customWidth="1"/>
    <col min="10" max="10" width="9.85546875" customWidth="1"/>
    <col min="11" max="11" width="9" customWidth="1"/>
    <col min="13" max="13" width="9.85546875" bestFit="1" customWidth="1"/>
    <col min="24" max="24" width="13.42578125" bestFit="1" customWidth="1"/>
  </cols>
  <sheetData>
    <row r="1" spans="2:24" ht="27.4" customHeight="1" x14ac:dyDescent="0.2">
      <c r="G1" s="319" t="s">
        <v>219</v>
      </c>
      <c r="H1" s="319"/>
    </row>
    <row r="2" spans="2:24" ht="19.899999999999999" customHeight="1" x14ac:dyDescent="0.2">
      <c r="B2" s="175"/>
      <c r="C2" s="175"/>
      <c r="D2" s="175"/>
      <c r="E2" s="175"/>
      <c r="F2" s="175"/>
      <c r="G2" s="175"/>
      <c r="H2" s="175"/>
      <c r="I2" s="175"/>
      <c r="J2" s="175"/>
      <c r="K2" s="175"/>
    </row>
    <row r="3" spans="2:24" ht="18.75" x14ac:dyDescent="0.3">
      <c r="B3" s="176" t="s">
        <v>51</v>
      </c>
      <c r="C3" s="177"/>
      <c r="D3" s="178"/>
      <c r="E3" s="178"/>
      <c r="F3" s="178"/>
      <c r="G3" s="178"/>
      <c r="H3" s="178"/>
      <c r="I3" s="178"/>
      <c r="J3" s="178"/>
      <c r="K3" s="179"/>
    </row>
    <row r="4" spans="2:24" ht="2.1" customHeight="1" x14ac:dyDescent="0.3">
      <c r="B4" s="180"/>
      <c r="C4" s="180"/>
      <c r="D4" s="175"/>
      <c r="E4" s="175"/>
      <c r="F4" s="175"/>
      <c r="G4" s="175"/>
      <c r="H4" s="175"/>
      <c r="I4" s="175"/>
      <c r="J4" s="175"/>
      <c r="K4" s="175"/>
    </row>
    <row r="5" spans="2:24" s="133" customFormat="1" ht="19.149999999999999" customHeight="1" x14ac:dyDescent="0.2">
      <c r="B5" s="414" t="s">
        <v>149</v>
      </c>
      <c r="C5" s="415"/>
      <c r="D5" s="416" t="s">
        <v>53</v>
      </c>
      <c r="E5" s="416"/>
      <c r="F5" s="416" t="s">
        <v>54</v>
      </c>
      <c r="G5" s="416"/>
      <c r="H5" s="416" t="s">
        <v>55</v>
      </c>
      <c r="I5" s="416"/>
      <c r="J5" s="415" t="s">
        <v>56</v>
      </c>
      <c r="K5" s="417"/>
      <c r="W5" s="307"/>
      <c r="X5" s="306"/>
    </row>
    <row r="6" spans="2:24" ht="30.4" customHeight="1" x14ac:dyDescent="0.2">
      <c r="B6" s="424"/>
      <c r="C6" s="421"/>
      <c r="D6" s="423"/>
      <c r="E6" s="423"/>
      <c r="F6" s="423"/>
      <c r="G6" s="423"/>
      <c r="H6" s="423"/>
      <c r="I6" s="423"/>
      <c r="J6" s="421"/>
      <c r="K6" s="422"/>
      <c r="W6" s="303"/>
      <c r="X6" s="303"/>
    </row>
    <row r="7" spans="2:24" ht="9.4" customHeight="1" x14ac:dyDescent="0.2">
      <c r="B7" s="175"/>
      <c r="C7" s="175"/>
      <c r="D7" s="175"/>
      <c r="E7" s="175"/>
      <c r="F7" s="175"/>
      <c r="G7" s="175"/>
      <c r="H7" s="175"/>
      <c r="I7" s="175"/>
      <c r="J7" s="175"/>
      <c r="K7" s="175"/>
      <c r="X7" s="308"/>
    </row>
    <row r="8" spans="2:24" ht="18.75" x14ac:dyDescent="0.3">
      <c r="B8" s="176" t="s">
        <v>69</v>
      </c>
      <c r="C8" s="177"/>
      <c r="D8" s="178"/>
      <c r="E8" s="178"/>
      <c r="F8" s="178"/>
      <c r="G8" s="178"/>
      <c r="H8" s="178"/>
      <c r="I8" s="178"/>
      <c r="J8" s="178"/>
      <c r="K8" s="179"/>
      <c r="X8" s="309"/>
    </row>
    <row r="9" spans="2:24" ht="2.1" customHeight="1" x14ac:dyDescent="0.3">
      <c r="B9" s="180"/>
      <c r="C9" s="180"/>
      <c r="F9" s="175"/>
      <c r="G9" s="175"/>
      <c r="H9" s="175"/>
      <c r="I9" s="175"/>
      <c r="J9" s="175"/>
      <c r="K9" s="175"/>
    </row>
    <row r="10" spans="2:24" ht="19.5" customHeight="1" x14ac:dyDescent="0.2">
      <c r="B10" s="414" t="s">
        <v>70</v>
      </c>
      <c r="C10" s="415"/>
      <c r="D10" s="418"/>
      <c r="E10" s="419"/>
      <c r="F10" s="425" t="s">
        <v>111</v>
      </c>
      <c r="G10" s="425"/>
      <c r="H10" s="416" t="str">
        <f>IF('2. Avropsmall FKU'!B18="","",'2. Avropsmall FKU'!B18)</f>
        <v/>
      </c>
      <c r="I10" s="416"/>
      <c r="J10" s="194"/>
      <c r="K10" s="195"/>
    </row>
    <row r="11" spans="2:24" ht="22.15" customHeight="1" x14ac:dyDescent="0.2">
      <c r="B11" s="420" t="s">
        <v>215</v>
      </c>
      <c r="C11" s="384"/>
      <c r="D11" s="399" t="s">
        <v>71</v>
      </c>
      <c r="E11" s="400"/>
      <c r="F11" s="399" t="s">
        <v>83</v>
      </c>
      <c r="G11" s="400"/>
      <c r="H11" s="399" t="s">
        <v>221</v>
      </c>
      <c r="I11" s="400"/>
      <c r="J11" s="384"/>
      <c r="K11" s="385"/>
    </row>
    <row r="12" spans="2:24" ht="15.4" customHeight="1" x14ac:dyDescent="0.2">
      <c r="B12" s="379"/>
      <c r="C12" s="380"/>
      <c r="D12" s="389"/>
      <c r="E12" s="390"/>
      <c r="F12" s="381"/>
      <c r="G12" s="381"/>
      <c r="H12" s="380"/>
      <c r="I12" s="380"/>
      <c r="J12" s="382"/>
      <c r="K12" s="382"/>
      <c r="W12" s="301"/>
    </row>
    <row r="13" spans="2:24" ht="21" customHeight="1" x14ac:dyDescent="0.2">
      <c r="B13" s="407" t="s">
        <v>199</v>
      </c>
      <c r="C13" s="383"/>
      <c r="D13" s="399" t="s">
        <v>150</v>
      </c>
      <c r="E13" s="400"/>
      <c r="F13" s="383" t="str">
        <f>IF('2. Avropsmall FKU'!J16="Nej","","Servicekostnad per år")</f>
        <v>Servicekostnad per år</v>
      </c>
      <c r="G13" s="383"/>
      <c r="H13" s="383" t="str">
        <f>IF(H10="El","Bränsleförbrukning (kWh/100km)",IF(H10="Annat gasbränsle än gasol","Bränsleförbrukning (kg/100 km)","Bränsleförbrukning (liter/100 km)"))</f>
        <v>Bränsleförbrukning (liter/100 km)</v>
      </c>
      <c r="I13" s="383"/>
      <c r="J13" s="384" t="s">
        <v>48</v>
      </c>
      <c r="K13" s="385"/>
      <c r="M13" s="303"/>
    </row>
    <row r="14" spans="2:24" ht="15.4" customHeight="1" x14ac:dyDescent="0.2">
      <c r="B14" s="408"/>
      <c r="C14" s="409"/>
      <c r="D14" s="397"/>
      <c r="E14" s="398"/>
      <c r="F14" s="388"/>
      <c r="G14" s="388"/>
      <c r="H14" s="388"/>
      <c r="I14" s="388"/>
      <c r="J14" s="386"/>
      <c r="K14" s="387"/>
    </row>
    <row r="15" spans="2:24" ht="9.4" customHeight="1" x14ac:dyDescent="0.2">
      <c r="B15" s="175"/>
      <c r="C15" s="175"/>
      <c r="D15" s="175"/>
      <c r="E15" s="175"/>
      <c r="F15" s="175"/>
      <c r="G15" s="175"/>
      <c r="H15" s="175"/>
      <c r="I15" s="175"/>
      <c r="J15" s="175"/>
      <c r="K15" s="175"/>
    </row>
    <row r="16" spans="2:24" ht="18.75" x14ac:dyDescent="0.3">
      <c r="B16" s="176" t="s">
        <v>169</v>
      </c>
      <c r="C16" s="177"/>
      <c r="D16" s="178"/>
      <c r="E16" s="178"/>
      <c r="F16" s="178"/>
      <c r="G16" s="178"/>
      <c r="H16" s="178"/>
      <c r="I16" s="178"/>
      <c r="J16" s="178"/>
      <c r="K16" s="179"/>
    </row>
    <row r="17" spans="2:12" ht="2.85" customHeight="1" x14ac:dyDescent="0.2">
      <c r="B17" s="175"/>
      <c r="C17" s="175"/>
      <c r="D17" s="175"/>
      <c r="E17" s="175"/>
      <c r="F17" s="175"/>
      <c r="G17" s="175"/>
      <c r="H17" s="175"/>
      <c r="I17" s="175"/>
      <c r="J17" s="175"/>
      <c r="K17" s="175"/>
    </row>
    <row r="18" spans="2:12" ht="34.15" customHeight="1" x14ac:dyDescent="0.2">
      <c r="B18" s="289" t="s">
        <v>170</v>
      </c>
      <c r="C18" s="223"/>
      <c r="D18" s="223"/>
      <c r="E18" s="223"/>
      <c r="F18" s="135"/>
      <c r="G18" s="223"/>
      <c r="H18" s="135"/>
      <c r="I18" s="135"/>
      <c r="J18" s="135" t="s">
        <v>161</v>
      </c>
      <c r="K18" s="210" t="s">
        <v>171</v>
      </c>
    </row>
    <row r="19" spans="2:12" ht="23.65" customHeight="1" x14ac:dyDescent="0.2">
      <c r="B19" s="410" t="str">
        <f>IF('2. Avropsmall FKU'!B28="","",'2. Avropsmall FKU'!B28)</f>
        <v/>
      </c>
      <c r="C19" s="411"/>
      <c r="D19" s="411"/>
      <c r="E19" s="411"/>
      <c r="F19" s="411"/>
      <c r="G19" s="411"/>
      <c r="H19" s="411"/>
      <c r="I19" s="411"/>
      <c r="J19" s="236" t="str">
        <f>IF('2. Avropsmall FKU'!K28="","",'2. Avropsmall FKU'!K28)</f>
        <v/>
      </c>
      <c r="K19" s="199"/>
      <c r="L19" s="216"/>
    </row>
    <row r="20" spans="2:12" ht="23.65" customHeight="1" x14ac:dyDescent="0.2">
      <c r="B20" s="410" t="str">
        <f>IF('2. Avropsmall FKU'!B29="","",'2. Avropsmall FKU'!B29)</f>
        <v/>
      </c>
      <c r="C20" s="411"/>
      <c r="D20" s="411"/>
      <c r="E20" s="411"/>
      <c r="F20" s="411"/>
      <c r="G20" s="411"/>
      <c r="H20" s="411"/>
      <c r="I20" s="411"/>
      <c r="J20" s="236" t="str">
        <f>IF('2. Avropsmall FKU'!K29="","",'2. Avropsmall FKU'!K29)</f>
        <v/>
      </c>
      <c r="K20" s="199"/>
      <c r="L20" s="216"/>
    </row>
    <row r="21" spans="2:12" ht="23.65" customHeight="1" x14ac:dyDescent="0.2">
      <c r="B21" s="410" t="str">
        <f>IF('2. Avropsmall FKU'!B30="","",'2. Avropsmall FKU'!B30)</f>
        <v/>
      </c>
      <c r="C21" s="411"/>
      <c r="D21" s="411"/>
      <c r="E21" s="411"/>
      <c r="F21" s="411"/>
      <c r="G21" s="411"/>
      <c r="H21" s="411"/>
      <c r="I21" s="411"/>
      <c r="J21" s="236" t="str">
        <f>IF('2. Avropsmall FKU'!K30="","",'2. Avropsmall FKU'!K30)</f>
        <v/>
      </c>
      <c r="K21" s="199"/>
      <c r="L21" s="216"/>
    </row>
    <row r="22" spans="2:12" ht="23.65" customHeight="1" x14ac:dyDescent="0.2">
      <c r="B22" s="410" t="str">
        <f>IF('2. Avropsmall FKU'!B31="","",'2. Avropsmall FKU'!B31)</f>
        <v/>
      </c>
      <c r="C22" s="411"/>
      <c r="D22" s="411"/>
      <c r="E22" s="411"/>
      <c r="F22" s="411"/>
      <c r="G22" s="411"/>
      <c r="H22" s="411"/>
      <c r="I22" s="411"/>
      <c r="J22" s="236" t="str">
        <f>IF('2. Avropsmall FKU'!K31="","",'2. Avropsmall FKU'!K31)</f>
        <v/>
      </c>
      <c r="K22" s="199"/>
      <c r="L22" s="216"/>
    </row>
    <row r="23" spans="2:12" ht="23.65" customHeight="1" x14ac:dyDescent="0.2">
      <c r="B23" s="410" t="str">
        <f>IF('2. Avropsmall FKU'!B32="","",'2. Avropsmall FKU'!B32)</f>
        <v/>
      </c>
      <c r="C23" s="411"/>
      <c r="D23" s="411"/>
      <c r="E23" s="411"/>
      <c r="F23" s="411"/>
      <c r="G23" s="411"/>
      <c r="H23" s="411"/>
      <c r="I23" s="411"/>
      <c r="J23" s="236" t="str">
        <f>IF('2. Avropsmall FKU'!K32="","",'2. Avropsmall FKU'!K32)</f>
        <v/>
      </c>
      <c r="K23" s="199"/>
      <c r="L23" s="216"/>
    </row>
    <row r="24" spans="2:12" ht="23.65" customHeight="1" x14ac:dyDescent="0.2">
      <c r="B24" s="410" t="str">
        <f>IF('2. Avropsmall FKU'!B33="","",'2. Avropsmall FKU'!B33)</f>
        <v/>
      </c>
      <c r="C24" s="411"/>
      <c r="D24" s="411"/>
      <c r="E24" s="411"/>
      <c r="F24" s="411"/>
      <c r="G24" s="411"/>
      <c r="H24" s="411"/>
      <c r="I24" s="411"/>
      <c r="J24" s="236" t="str">
        <f>IF('2. Avropsmall FKU'!K33="","",'2. Avropsmall FKU'!K33)</f>
        <v/>
      </c>
      <c r="K24" s="199"/>
      <c r="L24" s="216"/>
    </row>
    <row r="25" spans="2:12" ht="23.65" customHeight="1" x14ac:dyDescent="0.2">
      <c r="B25" s="410" t="str">
        <f>IF('2. Avropsmall FKU'!B34="","",'2. Avropsmall FKU'!B34)</f>
        <v/>
      </c>
      <c r="C25" s="411"/>
      <c r="D25" s="411"/>
      <c r="E25" s="411"/>
      <c r="F25" s="411"/>
      <c r="G25" s="411"/>
      <c r="H25" s="411"/>
      <c r="I25" s="411"/>
      <c r="J25" s="236" t="str">
        <f>IF('2. Avropsmall FKU'!K34="","",'2. Avropsmall FKU'!K34)</f>
        <v/>
      </c>
      <c r="K25" s="199"/>
      <c r="L25" s="216"/>
    </row>
    <row r="26" spans="2:12" ht="23.65" customHeight="1" x14ac:dyDescent="0.2">
      <c r="B26" s="410" t="str">
        <f>IF('2. Avropsmall FKU'!B35="","",'2. Avropsmall FKU'!B35)</f>
        <v/>
      </c>
      <c r="C26" s="411"/>
      <c r="D26" s="411"/>
      <c r="E26" s="411"/>
      <c r="F26" s="411"/>
      <c r="G26" s="411"/>
      <c r="H26" s="411"/>
      <c r="I26" s="411"/>
      <c r="J26" s="236" t="str">
        <f>IF('2. Avropsmall FKU'!K35="","",'2. Avropsmall FKU'!K35)</f>
        <v/>
      </c>
      <c r="K26" s="199"/>
      <c r="L26" s="216"/>
    </row>
    <row r="27" spans="2:12" ht="23.65" customHeight="1" x14ac:dyDescent="0.2">
      <c r="B27" s="410" t="str">
        <f>IF('2. Avropsmall FKU'!B36="","",'2. Avropsmall FKU'!B36)</f>
        <v/>
      </c>
      <c r="C27" s="411"/>
      <c r="D27" s="411"/>
      <c r="E27" s="411"/>
      <c r="F27" s="411"/>
      <c r="G27" s="411"/>
      <c r="H27" s="411"/>
      <c r="I27" s="411"/>
      <c r="J27" s="236" t="str">
        <f>IF('2. Avropsmall FKU'!K36="","",'2. Avropsmall FKU'!K36)</f>
        <v/>
      </c>
      <c r="K27" s="199"/>
      <c r="L27" s="216"/>
    </row>
    <row r="28" spans="2:12" ht="23.65" customHeight="1" x14ac:dyDescent="0.2">
      <c r="B28" s="410" t="str">
        <f>IF('2. Avropsmall FKU'!B37="","",'2. Avropsmall FKU'!B37)</f>
        <v/>
      </c>
      <c r="C28" s="411"/>
      <c r="D28" s="411"/>
      <c r="E28" s="411"/>
      <c r="F28" s="411"/>
      <c r="G28" s="411"/>
      <c r="H28" s="411"/>
      <c r="I28" s="411"/>
      <c r="J28" s="236" t="str">
        <f>IF('2. Avropsmall FKU'!K37="","",'2. Avropsmall FKU'!K37)</f>
        <v/>
      </c>
      <c r="K28" s="199"/>
      <c r="L28" s="216"/>
    </row>
    <row r="29" spans="2:12" ht="23.65" customHeight="1" x14ac:dyDescent="0.2">
      <c r="B29" s="410" t="str">
        <f>IF('2. Avropsmall FKU'!B38="","",'2. Avropsmall FKU'!B38)</f>
        <v/>
      </c>
      <c r="C29" s="411"/>
      <c r="D29" s="411"/>
      <c r="E29" s="411"/>
      <c r="F29" s="411"/>
      <c r="G29" s="411"/>
      <c r="H29" s="411"/>
      <c r="I29" s="411"/>
      <c r="J29" s="236" t="str">
        <f>IF('2. Avropsmall FKU'!K38="","",'2. Avropsmall FKU'!K38)</f>
        <v/>
      </c>
      <c r="K29" s="199"/>
      <c r="L29" s="216"/>
    </row>
    <row r="30" spans="2:12" ht="23.65" customHeight="1" x14ac:dyDescent="0.2">
      <c r="B30" s="410" t="str">
        <f>IF('2. Avropsmall FKU'!B39="","",'2. Avropsmall FKU'!B39)</f>
        <v/>
      </c>
      <c r="C30" s="411"/>
      <c r="D30" s="411"/>
      <c r="E30" s="411"/>
      <c r="F30" s="411"/>
      <c r="G30" s="411"/>
      <c r="H30" s="411"/>
      <c r="I30" s="411"/>
      <c r="J30" s="236" t="str">
        <f>IF('2. Avropsmall FKU'!K39="","",'2. Avropsmall FKU'!K39)</f>
        <v/>
      </c>
      <c r="K30" s="199"/>
    </row>
    <row r="31" spans="2:12" ht="23.65" customHeight="1" x14ac:dyDescent="0.2">
      <c r="B31" s="410" t="str">
        <f>IF('2. Avropsmall FKU'!B40="","",'2. Avropsmall FKU'!B40)</f>
        <v/>
      </c>
      <c r="C31" s="411"/>
      <c r="D31" s="411"/>
      <c r="E31" s="411"/>
      <c r="F31" s="411"/>
      <c r="G31" s="411"/>
      <c r="H31" s="411"/>
      <c r="I31" s="411"/>
      <c r="J31" s="236" t="str">
        <f>IF('2. Avropsmall FKU'!K40="","",'2. Avropsmall FKU'!K40)</f>
        <v/>
      </c>
      <c r="K31" s="199"/>
    </row>
    <row r="32" spans="2:12" ht="23.65" customHeight="1" x14ac:dyDescent="0.2">
      <c r="B32" s="410" t="str">
        <f>IF('2. Avropsmall FKU'!B41="","",'2. Avropsmall FKU'!B41)</f>
        <v/>
      </c>
      <c r="C32" s="411"/>
      <c r="D32" s="411"/>
      <c r="E32" s="411"/>
      <c r="F32" s="411"/>
      <c r="G32" s="411"/>
      <c r="H32" s="411"/>
      <c r="I32" s="411"/>
      <c r="J32" s="236" t="str">
        <f>IF('2. Avropsmall FKU'!K41="","",'2. Avropsmall FKU'!K41)</f>
        <v/>
      </c>
      <c r="K32" s="199"/>
    </row>
    <row r="33" spans="2:11" ht="23.65" customHeight="1" x14ac:dyDescent="0.2">
      <c r="B33" s="410" t="str">
        <f>IF('2. Avropsmall FKU'!B42="","",'2. Avropsmall FKU'!B42)</f>
        <v/>
      </c>
      <c r="C33" s="411"/>
      <c r="D33" s="411"/>
      <c r="E33" s="411"/>
      <c r="F33" s="411"/>
      <c r="G33" s="411"/>
      <c r="H33" s="411"/>
      <c r="I33" s="411"/>
      <c r="J33" s="236" t="str">
        <f>IF('2. Avropsmall FKU'!K42="","",'2. Avropsmall FKU'!K42)</f>
        <v/>
      </c>
      <c r="K33" s="199"/>
    </row>
    <row r="34" spans="2:11" ht="23.65" customHeight="1" x14ac:dyDescent="0.2">
      <c r="B34" s="410" t="str">
        <f>IF('2. Avropsmall FKU'!B43="","",'2. Avropsmall FKU'!B43)</f>
        <v/>
      </c>
      <c r="C34" s="411"/>
      <c r="D34" s="411"/>
      <c r="E34" s="411"/>
      <c r="F34" s="411"/>
      <c r="G34" s="411"/>
      <c r="H34" s="411"/>
      <c r="I34" s="411"/>
      <c r="J34" s="236" t="str">
        <f>IF('2. Avropsmall FKU'!K43="","",'2. Avropsmall FKU'!K43)</f>
        <v/>
      </c>
      <c r="K34" s="199"/>
    </row>
    <row r="35" spans="2:11" ht="23.65" customHeight="1" x14ac:dyDescent="0.2">
      <c r="B35" s="410" t="str">
        <f>IF('2. Avropsmall FKU'!B44="","",'2. Avropsmall FKU'!B44)</f>
        <v/>
      </c>
      <c r="C35" s="411"/>
      <c r="D35" s="411"/>
      <c r="E35" s="411"/>
      <c r="F35" s="411"/>
      <c r="G35" s="411"/>
      <c r="H35" s="411"/>
      <c r="I35" s="411"/>
      <c r="J35" s="236" t="str">
        <f>IF('2. Avropsmall FKU'!K44="","",'2. Avropsmall FKU'!K44)</f>
        <v/>
      </c>
      <c r="K35" s="199"/>
    </row>
    <row r="36" spans="2:11" ht="23.65" customHeight="1" x14ac:dyDescent="0.2">
      <c r="B36" s="410" t="str">
        <f>IF('2. Avropsmall FKU'!B45="","",'2. Avropsmall FKU'!B45)</f>
        <v/>
      </c>
      <c r="C36" s="411"/>
      <c r="D36" s="411"/>
      <c r="E36" s="411"/>
      <c r="F36" s="411"/>
      <c r="G36" s="411"/>
      <c r="H36" s="411"/>
      <c r="I36" s="411"/>
      <c r="J36" s="236" t="str">
        <f>IF('2. Avropsmall FKU'!K45="","",'2. Avropsmall FKU'!K45)</f>
        <v/>
      </c>
      <c r="K36" s="199"/>
    </row>
    <row r="37" spans="2:11" ht="23.65" customHeight="1" x14ac:dyDescent="0.2">
      <c r="B37" s="410" t="str">
        <f>IF('2. Avropsmall FKU'!B46="","",'2. Avropsmall FKU'!B46)</f>
        <v/>
      </c>
      <c r="C37" s="411"/>
      <c r="D37" s="411"/>
      <c r="E37" s="411"/>
      <c r="F37" s="411"/>
      <c r="G37" s="411"/>
      <c r="H37" s="411"/>
      <c r="I37" s="411"/>
      <c r="J37" s="236" t="str">
        <f>IF('2. Avropsmall FKU'!K46="","",'2. Avropsmall FKU'!K46)</f>
        <v/>
      </c>
      <c r="K37" s="199"/>
    </row>
    <row r="38" spans="2:11" ht="23.65" customHeight="1" x14ac:dyDescent="0.2">
      <c r="B38" s="410" t="str">
        <f>IF('2. Avropsmall FKU'!B47="","",'2. Avropsmall FKU'!B47)</f>
        <v/>
      </c>
      <c r="C38" s="411"/>
      <c r="D38" s="411"/>
      <c r="E38" s="411"/>
      <c r="F38" s="411"/>
      <c r="G38" s="411"/>
      <c r="H38" s="411"/>
      <c r="I38" s="411"/>
      <c r="J38" s="236" t="str">
        <f>IF('2. Avropsmall FKU'!K47="","",'2. Avropsmall FKU'!K47)</f>
        <v/>
      </c>
      <c r="K38" s="199"/>
    </row>
    <row r="39" spans="2:11" ht="23.65" customHeight="1" x14ac:dyDescent="0.2">
      <c r="B39" s="410" t="str">
        <f>IF('2. Avropsmall FKU'!B48="","",'2. Avropsmall FKU'!B48)</f>
        <v/>
      </c>
      <c r="C39" s="411"/>
      <c r="D39" s="411"/>
      <c r="E39" s="411"/>
      <c r="F39" s="411"/>
      <c r="G39" s="411"/>
      <c r="H39" s="411"/>
      <c r="I39" s="411"/>
      <c r="J39" s="236" t="str">
        <f>IF('2. Avropsmall FKU'!K48="","",'2. Avropsmall FKU'!K48)</f>
        <v/>
      </c>
      <c r="K39" s="199"/>
    </row>
    <row r="40" spans="2:11" ht="23.65" customHeight="1" x14ac:dyDescent="0.2">
      <c r="B40" s="410" t="str">
        <f>IF('2. Avropsmall FKU'!B49="","",'2. Avropsmall FKU'!B49)</f>
        <v/>
      </c>
      <c r="C40" s="411"/>
      <c r="D40" s="411"/>
      <c r="E40" s="411"/>
      <c r="F40" s="411"/>
      <c r="G40" s="411"/>
      <c r="H40" s="411"/>
      <c r="I40" s="411"/>
      <c r="J40" s="236" t="str">
        <f>IF('2. Avropsmall FKU'!K49="","",'2. Avropsmall FKU'!K49)</f>
        <v/>
      </c>
      <c r="K40" s="199"/>
    </row>
    <row r="41" spans="2:11" ht="23.65" customHeight="1" x14ac:dyDescent="0.2">
      <c r="B41" s="410" t="str">
        <f>IF('2. Avropsmall FKU'!B50="","",'2. Avropsmall FKU'!B50)</f>
        <v/>
      </c>
      <c r="C41" s="411"/>
      <c r="D41" s="411"/>
      <c r="E41" s="411"/>
      <c r="F41" s="411"/>
      <c r="G41" s="411"/>
      <c r="H41" s="411"/>
      <c r="I41" s="411"/>
      <c r="J41" s="236" t="str">
        <f>IF('2. Avropsmall FKU'!K50="","",'2. Avropsmall FKU'!K50)</f>
        <v/>
      </c>
      <c r="K41" s="199"/>
    </row>
    <row r="42" spans="2:11" ht="23.65" customHeight="1" x14ac:dyDescent="0.2">
      <c r="B42" s="410" t="str">
        <f>IF('2. Avropsmall FKU'!B51="","",'2. Avropsmall FKU'!B51)</f>
        <v/>
      </c>
      <c r="C42" s="411"/>
      <c r="D42" s="411"/>
      <c r="E42" s="411"/>
      <c r="F42" s="411"/>
      <c r="G42" s="411"/>
      <c r="H42" s="411"/>
      <c r="I42" s="411"/>
      <c r="J42" s="236" t="str">
        <f>IF('2. Avropsmall FKU'!K51="","",'2. Avropsmall FKU'!K51)</f>
        <v/>
      </c>
      <c r="K42" s="199"/>
    </row>
    <row r="43" spans="2:11" ht="23.65" customHeight="1" x14ac:dyDescent="0.2">
      <c r="B43" s="410" t="str">
        <f>IF('2. Avropsmall FKU'!B52="","",'2. Avropsmall FKU'!B52)</f>
        <v/>
      </c>
      <c r="C43" s="411"/>
      <c r="D43" s="411"/>
      <c r="E43" s="411"/>
      <c r="F43" s="411"/>
      <c r="G43" s="411"/>
      <c r="H43" s="411"/>
      <c r="I43" s="411"/>
      <c r="J43" s="236" t="str">
        <f>IF('2. Avropsmall FKU'!K52="","",'2. Avropsmall FKU'!K52)</f>
        <v/>
      </c>
      <c r="K43" s="199"/>
    </row>
    <row r="44" spans="2:11" ht="23.65" customHeight="1" x14ac:dyDescent="0.2">
      <c r="B44" s="410" t="str">
        <f>IF('2. Avropsmall FKU'!B53="","",'2. Avropsmall FKU'!B53)</f>
        <v/>
      </c>
      <c r="C44" s="411"/>
      <c r="D44" s="411"/>
      <c r="E44" s="411"/>
      <c r="F44" s="411"/>
      <c r="G44" s="411"/>
      <c r="H44" s="411"/>
      <c r="I44" s="411"/>
      <c r="J44" s="236" t="str">
        <f>IF('2. Avropsmall FKU'!K53="","",'2. Avropsmall FKU'!K53)</f>
        <v/>
      </c>
      <c r="K44" s="199"/>
    </row>
    <row r="45" spans="2:11" ht="23.65" customHeight="1" x14ac:dyDescent="0.2">
      <c r="B45" s="410" t="str">
        <f>IF('2. Avropsmall FKU'!B54="","",'2. Avropsmall FKU'!B54)</f>
        <v/>
      </c>
      <c r="C45" s="411"/>
      <c r="D45" s="411"/>
      <c r="E45" s="411"/>
      <c r="F45" s="411"/>
      <c r="G45" s="411"/>
      <c r="H45" s="411"/>
      <c r="I45" s="411"/>
      <c r="J45" s="236" t="str">
        <f>IF('2. Avropsmall FKU'!K54="","",'2. Avropsmall FKU'!K54)</f>
        <v/>
      </c>
      <c r="K45" s="199"/>
    </row>
    <row r="46" spans="2:11" ht="23.65" customHeight="1" x14ac:dyDescent="0.2">
      <c r="B46" s="410" t="str">
        <f>IF('2. Avropsmall FKU'!B55="","",'2. Avropsmall FKU'!B55)</f>
        <v/>
      </c>
      <c r="C46" s="411"/>
      <c r="D46" s="411"/>
      <c r="E46" s="411"/>
      <c r="F46" s="411"/>
      <c r="G46" s="411"/>
      <c r="H46" s="411"/>
      <c r="I46" s="411"/>
      <c r="J46" s="236" t="str">
        <f>IF('2. Avropsmall FKU'!K55="","",'2. Avropsmall FKU'!K55)</f>
        <v/>
      </c>
      <c r="K46" s="199"/>
    </row>
    <row r="47" spans="2:11" ht="23.65" customHeight="1" x14ac:dyDescent="0.2">
      <c r="B47" s="410" t="str">
        <f>IF('2. Avropsmall FKU'!B56="","",'2. Avropsmall FKU'!B56)</f>
        <v/>
      </c>
      <c r="C47" s="411"/>
      <c r="D47" s="411"/>
      <c r="E47" s="411"/>
      <c r="F47" s="411"/>
      <c r="G47" s="411"/>
      <c r="H47" s="411"/>
      <c r="I47" s="411"/>
      <c r="J47" s="236" t="str">
        <f>IF('2. Avropsmall FKU'!K56="","",'2. Avropsmall FKU'!K56)</f>
        <v/>
      </c>
      <c r="K47" s="199"/>
    </row>
    <row r="48" spans="2:11" ht="23.65" customHeight="1" x14ac:dyDescent="0.2">
      <c r="B48" s="410" t="str">
        <f>IF('2. Avropsmall FKU'!B57="","",'2. Avropsmall FKU'!B57)</f>
        <v/>
      </c>
      <c r="C48" s="411"/>
      <c r="D48" s="411"/>
      <c r="E48" s="411"/>
      <c r="F48" s="411"/>
      <c r="G48" s="411"/>
      <c r="H48" s="411"/>
      <c r="I48" s="411"/>
      <c r="J48" s="236" t="str">
        <f>IF('2. Avropsmall FKU'!K57="","",'2. Avropsmall FKU'!K57)</f>
        <v/>
      </c>
      <c r="K48" s="199"/>
    </row>
    <row r="49" spans="2:11" ht="23.65" customHeight="1" x14ac:dyDescent="0.2">
      <c r="B49" s="410" t="str">
        <f>IF('2. Avropsmall FKU'!B58="","",'2. Avropsmall FKU'!B58)</f>
        <v/>
      </c>
      <c r="C49" s="411"/>
      <c r="D49" s="411"/>
      <c r="E49" s="411"/>
      <c r="F49" s="411"/>
      <c r="G49" s="411"/>
      <c r="H49" s="411"/>
      <c r="I49" s="411"/>
      <c r="J49" s="236" t="str">
        <f>IF('2. Avropsmall FKU'!K58="","",'2. Avropsmall FKU'!K58)</f>
        <v/>
      </c>
      <c r="K49" s="199"/>
    </row>
    <row r="50" spans="2:11" ht="23.65" customHeight="1" x14ac:dyDescent="0.2">
      <c r="B50" s="410" t="str">
        <f>IF('2. Avropsmall FKU'!B59="","",'2. Avropsmall FKU'!B59)</f>
        <v/>
      </c>
      <c r="C50" s="411"/>
      <c r="D50" s="411"/>
      <c r="E50" s="411"/>
      <c r="F50" s="411"/>
      <c r="G50" s="411"/>
      <c r="H50" s="411"/>
      <c r="I50" s="411"/>
      <c r="J50" s="236" t="str">
        <f>IF('2. Avropsmall FKU'!K59="","",'2. Avropsmall FKU'!K59)</f>
        <v/>
      </c>
      <c r="K50" s="200"/>
    </row>
    <row r="51" spans="2:11" ht="12.4" customHeight="1" x14ac:dyDescent="0.2"/>
    <row r="52" spans="2:11" ht="86.1" customHeight="1" x14ac:dyDescent="0.2"/>
    <row r="53" spans="2:11" ht="12.4" customHeight="1" x14ac:dyDescent="0.2"/>
    <row r="54" spans="2:11" ht="12.4" customHeight="1" x14ac:dyDescent="0.2"/>
    <row r="55" spans="2:11" ht="20.45" customHeight="1" x14ac:dyDescent="0.3">
      <c r="B55" s="176" t="s">
        <v>172</v>
      </c>
      <c r="C55" s="177"/>
      <c r="D55" s="178"/>
      <c r="E55" s="178"/>
      <c r="F55" s="178"/>
      <c r="G55" s="178"/>
      <c r="H55" s="178"/>
      <c r="I55" s="178"/>
      <c r="J55" s="178"/>
      <c r="K55" s="179"/>
    </row>
    <row r="56" spans="2:11" ht="42" customHeight="1" x14ac:dyDescent="0.2">
      <c r="B56" s="289" t="s">
        <v>217</v>
      </c>
      <c r="C56" s="223"/>
      <c r="D56" s="223"/>
      <c r="E56" s="223"/>
      <c r="F56" s="135"/>
      <c r="G56" s="310"/>
      <c r="H56" s="310" t="s">
        <v>198</v>
      </c>
      <c r="I56" s="135" t="s">
        <v>164</v>
      </c>
      <c r="J56" s="310" t="s">
        <v>173</v>
      </c>
      <c r="K56" s="312" t="s">
        <v>174</v>
      </c>
    </row>
    <row r="57" spans="2:11" ht="24" customHeight="1" x14ac:dyDescent="0.2">
      <c r="B57" s="410" t="str">
        <f>IF('2. Avropsmall FKU'!B64="","",'2. Avropsmall FKU'!B64)</f>
        <v/>
      </c>
      <c r="C57" s="411"/>
      <c r="D57" s="411"/>
      <c r="E57" s="411"/>
      <c r="F57" s="411"/>
      <c r="G57" s="411"/>
      <c r="H57" s="166" t="str">
        <f>IF('2. Avropsmall FKU'!J64="","",'2. Avropsmall FKU'!J64)</f>
        <v/>
      </c>
      <c r="I57" s="244" t="str">
        <f>IF('2. Avropsmall FKU'!K64="","",'2. Avropsmall FKU'!K64)</f>
        <v/>
      </c>
      <c r="J57" s="199"/>
      <c r="K57" s="265" t="str">
        <f>IF(B57="","",IF(J57="Ja",I57,0))</f>
        <v/>
      </c>
    </row>
    <row r="58" spans="2:11" ht="24" customHeight="1" x14ac:dyDescent="0.2">
      <c r="B58" s="410" t="str">
        <f>IF('2. Avropsmall FKU'!B65="","",'2. Avropsmall FKU'!B65)</f>
        <v/>
      </c>
      <c r="C58" s="411"/>
      <c r="D58" s="411"/>
      <c r="E58" s="411"/>
      <c r="F58" s="411"/>
      <c r="G58" s="411"/>
      <c r="H58" s="167" t="str">
        <f>IF('2. Avropsmall FKU'!J65="","",'2. Avropsmall FKU'!J65)</f>
        <v/>
      </c>
      <c r="I58" s="227" t="str">
        <f>IF('2. Avropsmall FKU'!K65="","",'2. Avropsmall FKU'!K65)</f>
        <v/>
      </c>
      <c r="J58" s="199"/>
      <c r="K58" s="168" t="str">
        <f t="shared" ref="K58:K88" si="0">IF(B58="","",IF(J58="Ja",I58,0))</f>
        <v/>
      </c>
    </row>
    <row r="59" spans="2:11" ht="24" customHeight="1" x14ac:dyDescent="0.2">
      <c r="B59" s="410" t="str">
        <f>IF('2. Avropsmall FKU'!B66="","",'2. Avropsmall FKU'!B66)</f>
        <v/>
      </c>
      <c r="C59" s="411"/>
      <c r="D59" s="411"/>
      <c r="E59" s="411"/>
      <c r="F59" s="411"/>
      <c r="G59" s="411"/>
      <c r="H59" s="170" t="str">
        <f>IF('2. Avropsmall FKU'!J66="","",'2. Avropsmall FKU'!J66)</f>
        <v/>
      </c>
      <c r="I59" s="227" t="str">
        <f>IF('2. Avropsmall FKU'!K66="","",'2. Avropsmall FKU'!K66)</f>
        <v/>
      </c>
      <c r="J59" s="199"/>
      <c r="K59" s="266" t="str">
        <f t="shared" si="0"/>
        <v/>
      </c>
    </row>
    <row r="60" spans="2:11" ht="24" customHeight="1" x14ac:dyDescent="0.2">
      <c r="B60" s="410" t="str">
        <f>IF('2. Avropsmall FKU'!B67="","",'2. Avropsmall FKU'!B67)</f>
        <v/>
      </c>
      <c r="C60" s="411"/>
      <c r="D60" s="411"/>
      <c r="E60" s="411"/>
      <c r="F60" s="411"/>
      <c r="G60" s="411"/>
      <c r="H60" s="167" t="str">
        <f>IF('2. Avropsmall FKU'!J67="","",'2. Avropsmall FKU'!J67)</f>
        <v/>
      </c>
      <c r="I60" s="227" t="str">
        <f>IF('2. Avropsmall FKU'!K67="","",'2. Avropsmall FKU'!K67)</f>
        <v/>
      </c>
      <c r="J60" s="199"/>
      <c r="K60" s="168" t="str">
        <f t="shared" si="0"/>
        <v/>
      </c>
    </row>
    <row r="61" spans="2:11" ht="24" customHeight="1" x14ac:dyDescent="0.2">
      <c r="B61" s="410" t="str">
        <f>IF('2. Avropsmall FKU'!B68="","",'2. Avropsmall FKU'!B68)</f>
        <v/>
      </c>
      <c r="C61" s="411"/>
      <c r="D61" s="411"/>
      <c r="E61" s="411"/>
      <c r="F61" s="411"/>
      <c r="G61" s="411"/>
      <c r="H61" s="167" t="str">
        <f>IF('2. Avropsmall FKU'!J68="","",'2. Avropsmall FKU'!J68)</f>
        <v/>
      </c>
      <c r="I61" s="227" t="str">
        <f>IF('2. Avropsmall FKU'!K68="","",'2. Avropsmall FKU'!K68)</f>
        <v/>
      </c>
      <c r="J61" s="199"/>
      <c r="K61" s="168" t="str">
        <f t="shared" si="0"/>
        <v/>
      </c>
    </row>
    <row r="62" spans="2:11" ht="24" customHeight="1" x14ac:dyDescent="0.2">
      <c r="B62" s="410" t="str">
        <f>IF('2. Avropsmall FKU'!B69="","",'2. Avropsmall FKU'!B69)</f>
        <v/>
      </c>
      <c r="C62" s="411"/>
      <c r="D62" s="411"/>
      <c r="E62" s="411"/>
      <c r="F62" s="411"/>
      <c r="G62" s="411"/>
      <c r="H62" s="167" t="str">
        <f>IF('2. Avropsmall FKU'!J69="","",'2. Avropsmall FKU'!J69)</f>
        <v/>
      </c>
      <c r="I62" s="227" t="str">
        <f>IF('2. Avropsmall FKU'!K69="","",'2. Avropsmall FKU'!K69)</f>
        <v/>
      </c>
      <c r="J62" s="199"/>
      <c r="K62" s="168" t="str">
        <f t="shared" si="0"/>
        <v/>
      </c>
    </row>
    <row r="63" spans="2:11" ht="24" customHeight="1" x14ac:dyDescent="0.2">
      <c r="B63" s="410" t="str">
        <f>IF('2. Avropsmall FKU'!B70="","",'2. Avropsmall FKU'!B70)</f>
        <v/>
      </c>
      <c r="C63" s="411"/>
      <c r="D63" s="411"/>
      <c r="E63" s="411"/>
      <c r="F63" s="411"/>
      <c r="G63" s="411"/>
      <c r="H63" s="167" t="str">
        <f>IF('2. Avropsmall FKU'!J70="","",'2. Avropsmall FKU'!J70)</f>
        <v/>
      </c>
      <c r="I63" s="227" t="str">
        <f>IF('2. Avropsmall FKU'!K70="","",'2. Avropsmall FKU'!K70)</f>
        <v/>
      </c>
      <c r="J63" s="199"/>
      <c r="K63" s="168" t="str">
        <f t="shared" si="0"/>
        <v/>
      </c>
    </row>
    <row r="64" spans="2:11" ht="24" customHeight="1" x14ac:dyDescent="0.2">
      <c r="B64" s="410" t="str">
        <f>IF('2. Avropsmall FKU'!B71="","",'2. Avropsmall FKU'!B71)</f>
        <v/>
      </c>
      <c r="C64" s="411"/>
      <c r="D64" s="411"/>
      <c r="E64" s="411"/>
      <c r="F64" s="411"/>
      <c r="G64" s="411"/>
      <c r="H64" s="167" t="str">
        <f>IF('2. Avropsmall FKU'!J71="","",'2. Avropsmall FKU'!J71)</f>
        <v/>
      </c>
      <c r="I64" s="227" t="str">
        <f>IF('2. Avropsmall FKU'!K71="","",'2. Avropsmall FKU'!K71)</f>
        <v/>
      </c>
      <c r="J64" s="199"/>
      <c r="K64" s="168" t="str">
        <f t="shared" si="0"/>
        <v/>
      </c>
    </row>
    <row r="65" spans="2:11" ht="24" customHeight="1" x14ac:dyDescent="0.2">
      <c r="B65" s="410" t="str">
        <f>IF('2. Avropsmall FKU'!B72="","",'2. Avropsmall FKU'!B72)</f>
        <v/>
      </c>
      <c r="C65" s="411"/>
      <c r="D65" s="411"/>
      <c r="E65" s="411"/>
      <c r="F65" s="411"/>
      <c r="G65" s="411"/>
      <c r="H65" s="167" t="str">
        <f>IF('2. Avropsmall FKU'!J72="","",'2. Avropsmall FKU'!J72)</f>
        <v/>
      </c>
      <c r="I65" s="227" t="str">
        <f>IF('2. Avropsmall FKU'!K72="","",'2. Avropsmall FKU'!K72)</f>
        <v/>
      </c>
      <c r="J65" s="199"/>
      <c r="K65" s="168" t="str">
        <f t="shared" si="0"/>
        <v/>
      </c>
    </row>
    <row r="66" spans="2:11" ht="24" customHeight="1" x14ac:dyDescent="0.2">
      <c r="B66" s="410" t="str">
        <f>IF('2. Avropsmall FKU'!B73="","",'2. Avropsmall FKU'!B73)</f>
        <v/>
      </c>
      <c r="C66" s="411"/>
      <c r="D66" s="411"/>
      <c r="E66" s="411"/>
      <c r="F66" s="411"/>
      <c r="G66" s="411"/>
      <c r="H66" s="167" t="str">
        <f>IF('2. Avropsmall FKU'!J73="","",'2. Avropsmall FKU'!J73)</f>
        <v/>
      </c>
      <c r="I66" s="227" t="str">
        <f>IF('2. Avropsmall FKU'!K73="","",'2. Avropsmall FKU'!K73)</f>
        <v/>
      </c>
      <c r="J66" s="199"/>
      <c r="K66" s="168" t="str">
        <f t="shared" si="0"/>
        <v/>
      </c>
    </row>
    <row r="67" spans="2:11" ht="24" customHeight="1" x14ac:dyDescent="0.2">
      <c r="B67" s="410" t="str">
        <f>IF('2. Avropsmall FKU'!B74="","",'2. Avropsmall FKU'!B74)</f>
        <v/>
      </c>
      <c r="C67" s="411"/>
      <c r="D67" s="411"/>
      <c r="E67" s="411"/>
      <c r="F67" s="411"/>
      <c r="G67" s="411"/>
      <c r="H67" s="167" t="str">
        <f>IF('2. Avropsmall FKU'!J74="","",'2. Avropsmall FKU'!J74)</f>
        <v/>
      </c>
      <c r="I67" s="227" t="str">
        <f>IF('2. Avropsmall FKU'!K74="","",'2. Avropsmall FKU'!K74)</f>
        <v/>
      </c>
      <c r="J67" s="199"/>
      <c r="K67" s="168" t="str">
        <f t="shared" si="0"/>
        <v/>
      </c>
    </row>
    <row r="68" spans="2:11" ht="24" customHeight="1" x14ac:dyDescent="0.2">
      <c r="B68" s="410" t="str">
        <f>IF('2. Avropsmall FKU'!B75="","",'2. Avropsmall FKU'!B75)</f>
        <v/>
      </c>
      <c r="C68" s="411"/>
      <c r="D68" s="411"/>
      <c r="E68" s="411"/>
      <c r="F68" s="411"/>
      <c r="G68" s="411"/>
      <c r="H68" s="167" t="str">
        <f>IF('2. Avropsmall FKU'!J75="","",'2. Avropsmall FKU'!J75)</f>
        <v/>
      </c>
      <c r="I68" s="227" t="str">
        <f>IF('2. Avropsmall FKU'!K75="","",'2. Avropsmall FKU'!K75)</f>
        <v/>
      </c>
      <c r="J68" s="199"/>
      <c r="K68" s="168" t="str">
        <f t="shared" si="0"/>
        <v/>
      </c>
    </row>
    <row r="69" spans="2:11" ht="24" customHeight="1" x14ac:dyDescent="0.2">
      <c r="B69" s="410" t="str">
        <f>IF('2. Avropsmall FKU'!B76="","",'2. Avropsmall FKU'!B76)</f>
        <v/>
      </c>
      <c r="C69" s="411"/>
      <c r="D69" s="411"/>
      <c r="E69" s="411"/>
      <c r="F69" s="411"/>
      <c r="G69" s="411"/>
      <c r="H69" s="167" t="str">
        <f>IF('2. Avropsmall FKU'!J76="","",'2. Avropsmall FKU'!J76)</f>
        <v/>
      </c>
      <c r="I69" s="227" t="str">
        <f>IF('2. Avropsmall FKU'!K76="","",'2. Avropsmall FKU'!K76)</f>
        <v/>
      </c>
      <c r="J69" s="199"/>
      <c r="K69" s="168" t="str">
        <f t="shared" si="0"/>
        <v/>
      </c>
    </row>
    <row r="70" spans="2:11" ht="24" customHeight="1" x14ac:dyDescent="0.2">
      <c r="B70" s="410" t="str">
        <f>IF('2. Avropsmall FKU'!B77="","",'2. Avropsmall FKU'!B77)</f>
        <v/>
      </c>
      <c r="C70" s="411"/>
      <c r="D70" s="411"/>
      <c r="E70" s="411"/>
      <c r="F70" s="411"/>
      <c r="G70" s="411"/>
      <c r="H70" s="167" t="str">
        <f>IF('2. Avropsmall FKU'!J77="","",'2. Avropsmall FKU'!J77)</f>
        <v/>
      </c>
      <c r="I70" s="227" t="str">
        <f>IF('2. Avropsmall FKU'!K77="","",'2. Avropsmall FKU'!K77)</f>
        <v/>
      </c>
      <c r="J70" s="199"/>
      <c r="K70" s="168" t="str">
        <f t="shared" si="0"/>
        <v/>
      </c>
    </row>
    <row r="71" spans="2:11" ht="24" customHeight="1" x14ac:dyDescent="0.2">
      <c r="B71" s="410" t="str">
        <f>IF('2. Avropsmall FKU'!B78="","",'2. Avropsmall FKU'!B78)</f>
        <v/>
      </c>
      <c r="C71" s="411"/>
      <c r="D71" s="411"/>
      <c r="E71" s="411"/>
      <c r="F71" s="411"/>
      <c r="G71" s="411"/>
      <c r="H71" s="167" t="str">
        <f>IF('2. Avropsmall FKU'!J78="","",'2. Avropsmall FKU'!J78)</f>
        <v/>
      </c>
      <c r="I71" s="227" t="str">
        <f>IF('2. Avropsmall FKU'!K78="","",'2. Avropsmall FKU'!K78)</f>
        <v/>
      </c>
      <c r="J71" s="199"/>
      <c r="K71" s="168" t="str">
        <f t="shared" si="0"/>
        <v/>
      </c>
    </row>
    <row r="72" spans="2:11" ht="24" customHeight="1" x14ac:dyDescent="0.2">
      <c r="B72" s="410" t="str">
        <f>IF('2. Avropsmall FKU'!B79="","",'2. Avropsmall FKU'!B79)</f>
        <v/>
      </c>
      <c r="C72" s="411"/>
      <c r="D72" s="411"/>
      <c r="E72" s="411"/>
      <c r="F72" s="411"/>
      <c r="G72" s="411"/>
      <c r="H72" s="167" t="str">
        <f>IF('2. Avropsmall FKU'!J79="","",'2. Avropsmall FKU'!J79)</f>
        <v/>
      </c>
      <c r="I72" s="227" t="str">
        <f>IF('2. Avropsmall FKU'!K79="","",'2. Avropsmall FKU'!K79)</f>
        <v/>
      </c>
      <c r="J72" s="199"/>
      <c r="K72" s="168" t="str">
        <f t="shared" si="0"/>
        <v/>
      </c>
    </row>
    <row r="73" spans="2:11" ht="24" customHeight="1" x14ac:dyDescent="0.2">
      <c r="B73" s="410" t="str">
        <f>IF('2. Avropsmall FKU'!B80="","",'2. Avropsmall FKU'!B80)</f>
        <v/>
      </c>
      <c r="C73" s="411"/>
      <c r="D73" s="411"/>
      <c r="E73" s="411"/>
      <c r="F73" s="411"/>
      <c r="G73" s="411"/>
      <c r="H73" s="167" t="str">
        <f>IF('2. Avropsmall FKU'!J80="","",'2. Avropsmall FKU'!J80)</f>
        <v/>
      </c>
      <c r="I73" s="227" t="str">
        <f>IF('2. Avropsmall FKU'!K80="","",'2. Avropsmall FKU'!K80)</f>
        <v/>
      </c>
      <c r="J73" s="199"/>
      <c r="K73" s="168" t="str">
        <f t="shared" si="0"/>
        <v/>
      </c>
    </row>
    <row r="74" spans="2:11" ht="24" customHeight="1" x14ac:dyDescent="0.2">
      <c r="B74" s="410" t="str">
        <f>IF('2. Avropsmall FKU'!B81="","",'2. Avropsmall FKU'!B81)</f>
        <v/>
      </c>
      <c r="C74" s="411"/>
      <c r="D74" s="411"/>
      <c r="E74" s="411"/>
      <c r="F74" s="411"/>
      <c r="G74" s="411"/>
      <c r="H74" s="170" t="str">
        <f>IF('2. Avropsmall FKU'!J81="","",'2. Avropsmall FKU'!J81)</f>
        <v/>
      </c>
      <c r="I74" s="227" t="str">
        <f>IF('2. Avropsmall FKU'!K81="","",'2. Avropsmall FKU'!K81)</f>
        <v/>
      </c>
      <c r="J74" s="199"/>
      <c r="K74" s="266" t="str">
        <f t="shared" si="0"/>
        <v/>
      </c>
    </row>
    <row r="75" spans="2:11" ht="24" customHeight="1" x14ac:dyDescent="0.2">
      <c r="B75" s="410" t="str">
        <f>IF('2. Avropsmall FKU'!B82="","",'2. Avropsmall FKU'!B82)</f>
        <v/>
      </c>
      <c r="C75" s="411"/>
      <c r="D75" s="411"/>
      <c r="E75" s="411"/>
      <c r="F75" s="411"/>
      <c r="G75" s="411"/>
      <c r="H75" s="167" t="str">
        <f>IF('2. Avropsmall FKU'!J82="","",'2. Avropsmall FKU'!J82)</f>
        <v/>
      </c>
      <c r="I75" s="227" t="str">
        <f>IF('2. Avropsmall FKU'!K82="","",'2. Avropsmall FKU'!K82)</f>
        <v/>
      </c>
      <c r="J75" s="199"/>
      <c r="K75" s="168" t="str">
        <f t="shared" si="0"/>
        <v/>
      </c>
    </row>
    <row r="76" spans="2:11" ht="24" customHeight="1" x14ac:dyDescent="0.2">
      <c r="B76" s="410" t="str">
        <f>IF('2. Avropsmall FKU'!B83="","",'2. Avropsmall FKU'!B83)</f>
        <v/>
      </c>
      <c r="C76" s="411"/>
      <c r="D76" s="411"/>
      <c r="E76" s="411"/>
      <c r="F76" s="411"/>
      <c r="G76" s="411"/>
      <c r="H76" s="167" t="str">
        <f>IF('2. Avropsmall FKU'!J83="","",'2. Avropsmall FKU'!J83)</f>
        <v/>
      </c>
      <c r="I76" s="227" t="str">
        <f>IF('2. Avropsmall FKU'!K83="","",'2. Avropsmall FKU'!K83)</f>
        <v/>
      </c>
      <c r="J76" s="199"/>
      <c r="K76" s="168" t="str">
        <f t="shared" si="0"/>
        <v/>
      </c>
    </row>
    <row r="77" spans="2:11" ht="24" customHeight="1" x14ac:dyDescent="0.2">
      <c r="B77" s="410" t="str">
        <f>IF('2. Avropsmall FKU'!B84="","",'2. Avropsmall FKU'!B84)</f>
        <v/>
      </c>
      <c r="C77" s="411"/>
      <c r="D77" s="411"/>
      <c r="E77" s="411"/>
      <c r="F77" s="411"/>
      <c r="G77" s="411"/>
      <c r="H77" s="167" t="str">
        <f>IF('2. Avropsmall FKU'!J84="","",'2. Avropsmall FKU'!J84)</f>
        <v/>
      </c>
      <c r="I77" s="227" t="str">
        <f>IF('2. Avropsmall FKU'!K84="","",'2. Avropsmall FKU'!K84)</f>
        <v/>
      </c>
      <c r="J77" s="199"/>
      <c r="K77" s="168" t="str">
        <f t="shared" si="0"/>
        <v/>
      </c>
    </row>
    <row r="78" spans="2:11" ht="24" customHeight="1" x14ac:dyDescent="0.2">
      <c r="B78" s="410" t="str">
        <f>IF('2. Avropsmall FKU'!B85="","",'2. Avropsmall FKU'!B85)</f>
        <v/>
      </c>
      <c r="C78" s="411"/>
      <c r="D78" s="411"/>
      <c r="E78" s="411"/>
      <c r="F78" s="411"/>
      <c r="G78" s="411"/>
      <c r="H78" s="167" t="str">
        <f>IF('2. Avropsmall FKU'!J85="","",'2. Avropsmall FKU'!J85)</f>
        <v/>
      </c>
      <c r="I78" s="227" t="str">
        <f>IF('2. Avropsmall FKU'!K85="","",'2. Avropsmall FKU'!K85)</f>
        <v/>
      </c>
      <c r="J78" s="199"/>
      <c r="K78" s="168" t="str">
        <f t="shared" si="0"/>
        <v/>
      </c>
    </row>
    <row r="79" spans="2:11" ht="24" customHeight="1" x14ac:dyDescent="0.2">
      <c r="B79" s="410" t="str">
        <f>IF('2. Avropsmall FKU'!B86="","",'2. Avropsmall FKU'!B86)</f>
        <v/>
      </c>
      <c r="C79" s="411"/>
      <c r="D79" s="411"/>
      <c r="E79" s="411"/>
      <c r="F79" s="411"/>
      <c r="G79" s="411"/>
      <c r="H79" s="167" t="str">
        <f>IF('2. Avropsmall FKU'!J86="","",'2. Avropsmall FKU'!J86)</f>
        <v/>
      </c>
      <c r="I79" s="227" t="str">
        <f>IF('2. Avropsmall FKU'!K86="","",'2. Avropsmall FKU'!K86)</f>
        <v/>
      </c>
      <c r="J79" s="199"/>
      <c r="K79" s="168" t="str">
        <f t="shared" si="0"/>
        <v/>
      </c>
    </row>
    <row r="80" spans="2:11" ht="24" customHeight="1" x14ac:dyDescent="0.2">
      <c r="B80" s="410" t="str">
        <f>IF('2. Avropsmall FKU'!B87="","",'2. Avropsmall FKU'!B87)</f>
        <v/>
      </c>
      <c r="C80" s="411"/>
      <c r="D80" s="411"/>
      <c r="E80" s="411"/>
      <c r="F80" s="411"/>
      <c r="G80" s="411"/>
      <c r="H80" s="167" t="str">
        <f>IF('2. Avropsmall FKU'!J87="","",'2. Avropsmall FKU'!J87)</f>
        <v/>
      </c>
      <c r="I80" s="227" t="str">
        <f>IF('2. Avropsmall FKU'!K87="","",'2. Avropsmall FKU'!K87)</f>
        <v/>
      </c>
      <c r="J80" s="199"/>
      <c r="K80" s="168" t="str">
        <f t="shared" si="0"/>
        <v/>
      </c>
    </row>
    <row r="81" spans="2:11" ht="24" customHeight="1" x14ac:dyDescent="0.2">
      <c r="B81" s="410" t="str">
        <f>IF('2. Avropsmall FKU'!B88="","",'2. Avropsmall FKU'!B88)</f>
        <v/>
      </c>
      <c r="C81" s="411"/>
      <c r="D81" s="411"/>
      <c r="E81" s="411"/>
      <c r="F81" s="411"/>
      <c r="G81" s="411"/>
      <c r="H81" s="167" t="str">
        <f>IF('2. Avropsmall FKU'!J88="","",'2. Avropsmall FKU'!J88)</f>
        <v/>
      </c>
      <c r="I81" s="227" t="str">
        <f>IF('2. Avropsmall FKU'!K88="","",'2. Avropsmall FKU'!K88)</f>
        <v/>
      </c>
      <c r="J81" s="199"/>
      <c r="K81" s="168" t="str">
        <f t="shared" si="0"/>
        <v/>
      </c>
    </row>
    <row r="82" spans="2:11" ht="24" customHeight="1" x14ac:dyDescent="0.2">
      <c r="B82" s="410" t="str">
        <f>IF('2. Avropsmall FKU'!B89="","",'2. Avropsmall FKU'!B89)</f>
        <v/>
      </c>
      <c r="C82" s="411"/>
      <c r="D82" s="411"/>
      <c r="E82" s="411"/>
      <c r="F82" s="411"/>
      <c r="G82" s="411"/>
      <c r="H82" s="167" t="str">
        <f>IF('2. Avropsmall FKU'!J89="","",'2. Avropsmall FKU'!J89)</f>
        <v/>
      </c>
      <c r="I82" s="227" t="str">
        <f>IF('2. Avropsmall FKU'!K89="","",'2. Avropsmall FKU'!K89)</f>
        <v/>
      </c>
      <c r="J82" s="199"/>
      <c r="K82" s="168" t="str">
        <f t="shared" si="0"/>
        <v/>
      </c>
    </row>
    <row r="83" spans="2:11" ht="24" customHeight="1" x14ac:dyDescent="0.2">
      <c r="B83" s="410" t="str">
        <f>IF('2. Avropsmall FKU'!B90="","",'2. Avropsmall FKU'!B90)</f>
        <v/>
      </c>
      <c r="C83" s="411"/>
      <c r="D83" s="411"/>
      <c r="E83" s="411"/>
      <c r="F83" s="411"/>
      <c r="G83" s="411"/>
      <c r="H83" s="167" t="str">
        <f>IF('2. Avropsmall FKU'!J90="","",'2. Avropsmall FKU'!J90)</f>
        <v/>
      </c>
      <c r="I83" s="227" t="str">
        <f>IF('2. Avropsmall FKU'!K90="","",'2. Avropsmall FKU'!K90)</f>
        <v/>
      </c>
      <c r="J83" s="199"/>
      <c r="K83" s="168" t="str">
        <f t="shared" si="0"/>
        <v/>
      </c>
    </row>
    <row r="84" spans="2:11" ht="24" customHeight="1" x14ac:dyDescent="0.2">
      <c r="B84" s="410" t="str">
        <f>IF('2. Avropsmall FKU'!B91="","",'2. Avropsmall FKU'!B91)</f>
        <v/>
      </c>
      <c r="C84" s="411"/>
      <c r="D84" s="411"/>
      <c r="E84" s="411"/>
      <c r="F84" s="411"/>
      <c r="G84" s="411"/>
      <c r="H84" s="167" t="str">
        <f>IF('2. Avropsmall FKU'!J91="","",'2. Avropsmall FKU'!J91)</f>
        <v/>
      </c>
      <c r="I84" s="227" t="str">
        <f>IF('2. Avropsmall FKU'!K91="","",'2. Avropsmall FKU'!K91)</f>
        <v/>
      </c>
      <c r="J84" s="199"/>
      <c r="K84" s="168" t="str">
        <f t="shared" si="0"/>
        <v/>
      </c>
    </row>
    <row r="85" spans="2:11" ht="24" customHeight="1" x14ac:dyDescent="0.2">
      <c r="B85" s="410" t="str">
        <f>IF('2. Avropsmall FKU'!B92="","",'2. Avropsmall FKU'!B92)</f>
        <v/>
      </c>
      <c r="C85" s="411"/>
      <c r="D85" s="411"/>
      <c r="E85" s="411"/>
      <c r="F85" s="411"/>
      <c r="G85" s="411"/>
      <c r="H85" s="167" t="str">
        <f>IF('2. Avropsmall FKU'!J92="","",'2. Avropsmall FKU'!J92)</f>
        <v/>
      </c>
      <c r="I85" s="227" t="str">
        <f>IF('2. Avropsmall FKU'!K92="","",'2. Avropsmall FKU'!K92)</f>
        <v/>
      </c>
      <c r="J85" s="199"/>
      <c r="K85" s="168" t="str">
        <f t="shared" si="0"/>
        <v/>
      </c>
    </row>
    <row r="86" spans="2:11" ht="24" customHeight="1" x14ac:dyDescent="0.2">
      <c r="B86" s="410" t="str">
        <f>IF('2. Avropsmall FKU'!B93="","",'2. Avropsmall FKU'!B93)</f>
        <v/>
      </c>
      <c r="C86" s="411"/>
      <c r="D86" s="411"/>
      <c r="E86" s="411"/>
      <c r="F86" s="411"/>
      <c r="G86" s="411"/>
      <c r="H86" s="167" t="str">
        <f>IF('2. Avropsmall FKU'!J93="","",'2. Avropsmall FKU'!J93)</f>
        <v/>
      </c>
      <c r="I86" s="227" t="str">
        <f>IF('2. Avropsmall FKU'!K93="","",'2. Avropsmall FKU'!K93)</f>
        <v/>
      </c>
      <c r="J86" s="199"/>
      <c r="K86" s="168" t="str">
        <f t="shared" si="0"/>
        <v/>
      </c>
    </row>
    <row r="87" spans="2:11" ht="24" customHeight="1" x14ac:dyDescent="0.2">
      <c r="B87" s="410" t="str">
        <f>IF('2. Avropsmall FKU'!B94="","",'2. Avropsmall FKU'!B94)</f>
        <v/>
      </c>
      <c r="C87" s="411"/>
      <c r="D87" s="411"/>
      <c r="E87" s="411"/>
      <c r="F87" s="411"/>
      <c r="G87" s="411"/>
      <c r="H87" s="167" t="str">
        <f>IF('2. Avropsmall FKU'!J94="","",'2. Avropsmall FKU'!J94)</f>
        <v/>
      </c>
      <c r="I87" s="227" t="str">
        <f>IF('2. Avropsmall FKU'!K94="","",'2. Avropsmall FKU'!K94)</f>
        <v/>
      </c>
      <c r="J87" s="199"/>
      <c r="K87" s="168" t="str">
        <f t="shared" si="0"/>
        <v/>
      </c>
    </row>
    <row r="88" spans="2:11" ht="24" customHeight="1" x14ac:dyDescent="0.2">
      <c r="B88" s="428" t="str">
        <f>IF('2. Avropsmall FKU'!B95="","",'2. Avropsmall FKU'!B95)</f>
        <v/>
      </c>
      <c r="C88" s="429"/>
      <c r="D88" s="429"/>
      <c r="E88" s="429"/>
      <c r="F88" s="429"/>
      <c r="G88" s="429"/>
      <c r="H88" s="172" t="str">
        <f>IF('2. Avropsmall FKU'!J95="","",'2. Avropsmall FKU'!J95)</f>
        <v/>
      </c>
      <c r="I88" s="231" t="str">
        <f>IF('2. Avropsmall FKU'!K95="","",'2. Avropsmall FKU'!K95)</f>
        <v/>
      </c>
      <c r="J88" s="200"/>
      <c r="K88" s="267" t="str">
        <f t="shared" si="0"/>
        <v/>
      </c>
    </row>
    <row r="89" spans="2:11" ht="12.4" customHeight="1" x14ac:dyDescent="0.2"/>
    <row r="90" spans="2:11" ht="12.4" customHeight="1" x14ac:dyDescent="0.2"/>
    <row r="91" spans="2:11" ht="17.850000000000001" customHeight="1" x14ac:dyDescent="0.2">
      <c r="B91" s="245" t="s">
        <v>176</v>
      </c>
      <c r="C91" s="175"/>
      <c r="D91" s="175"/>
      <c r="E91" s="175"/>
      <c r="F91" s="175"/>
      <c r="G91" s="175"/>
      <c r="I91" s="245" t="s">
        <v>76</v>
      </c>
      <c r="J91" s="175"/>
      <c r="K91" s="175"/>
    </row>
    <row r="92" spans="2:11" ht="12.4" customHeight="1" x14ac:dyDescent="0.2">
      <c r="B92" s="141"/>
      <c r="C92" s="141" t="s">
        <v>66</v>
      </c>
      <c r="D92" s="142" t="s">
        <v>68</v>
      </c>
      <c r="E92" s="142" t="s">
        <v>67</v>
      </c>
      <c r="F92" s="142" t="s">
        <v>79</v>
      </c>
      <c r="G92" s="143" t="s">
        <v>85</v>
      </c>
      <c r="I92" s="141" t="s">
        <v>93</v>
      </c>
      <c r="J92" s="157" t="s">
        <v>92</v>
      </c>
      <c r="K92" s="156"/>
    </row>
    <row r="93" spans="2:11" ht="12.4" customHeight="1" x14ac:dyDescent="0.2">
      <c r="B93" s="161" t="s">
        <v>94</v>
      </c>
      <c r="C93" s="147">
        <f>IFERROR(SUMIFS($K$57:$K$88,$H$57:$H$88,C92),"")</f>
        <v>0</v>
      </c>
      <c r="D93" s="148">
        <f>IFERROR(SUMIFS($K$57:$K$88,$H$57:$H$88,D92),"")</f>
        <v>0</v>
      </c>
      <c r="E93" s="148">
        <f>IFERROR(SUMIFS($K$57:$K$88,$H$57:$H$88,E92),"")</f>
        <v>0</v>
      </c>
      <c r="F93" s="148">
        <f>IFERROR(SUMIFS($K$57:$K$88,$H$57:$H$88,F92),"")</f>
        <v>0</v>
      </c>
      <c r="G93" s="149">
        <f>IFERROR(SUMIFS($K$57:$K$88,$H$57:$H$88,G92),"")</f>
        <v>0</v>
      </c>
      <c r="I93" s="158">
        <f>COUNTIFS($K$18:$K$54,"Ja")</f>
        <v>0</v>
      </c>
      <c r="J93" s="159" t="str">
        <f>IFERROR(I93/(COUNTIFS('2. Avropsmall FKU'!$B$28:$B$60,"&lt;&gt;"&amp;"")),"")</f>
        <v/>
      </c>
      <c r="K93" s="138"/>
    </row>
    <row r="94" spans="2:11" ht="12.4" customHeight="1" x14ac:dyDescent="0.2">
      <c r="B94" s="161" t="s">
        <v>88</v>
      </c>
      <c r="C94" s="147">
        <f>IFERROR(SUMIFS($I$57:$I$88,$H$57:$H$88,C92),"")</f>
        <v>0</v>
      </c>
      <c r="D94" s="148">
        <f>IFERROR(SUMIFS($I$57:$I$88,$H$57:$H$88,D92),"")</f>
        <v>0</v>
      </c>
      <c r="E94" s="148">
        <f>IFERROR(SUMIFS($I$57:$I$88,$H$57:$H$88,E92),"")</f>
        <v>0</v>
      </c>
      <c r="F94" s="148">
        <f>IFERROR(SUMIFS($I$57:$I$88,$H$57:$H$88,F92),"")</f>
        <v>0</v>
      </c>
      <c r="G94" s="149">
        <f>IFERROR(SUMIFS($I$57:$I$88,$H$57:$H$88,G92),"")</f>
        <v>0</v>
      </c>
      <c r="I94" s="160" t="str">
        <f>IF(COUNTIFS($J$18:$J$54,"&lt;&gt;"&amp;"")&gt;0,IF(J93=1,"","Alla krav är ej uppfyllda"),"")</f>
        <v>Alla krav är ej uppfyllda</v>
      </c>
      <c r="J94" s="139"/>
      <c r="K94" s="140"/>
    </row>
    <row r="95" spans="2:11" ht="12.4" customHeight="1" x14ac:dyDescent="0.2">
      <c r="B95" s="232" t="s">
        <v>95</v>
      </c>
      <c r="C95" s="233">
        <f>IFERROR('2. Avropsmall FKU'!D23,"")</f>
        <v>0</v>
      </c>
      <c r="D95" s="234">
        <f>IFERROR('2. Avropsmall FKU'!E23,"")</f>
        <v>0</v>
      </c>
      <c r="E95" s="234">
        <f>IFERROR('2. Avropsmall FKU'!F23,"")</f>
        <v>0</v>
      </c>
      <c r="F95" s="234">
        <f>IFERROR('2. Avropsmall FKU'!G23,"")</f>
        <v>0</v>
      </c>
      <c r="G95" s="235">
        <f>IFERROR('2. Avropsmall FKU'!H23,"")</f>
        <v>0</v>
      </c>
    </row>
    <row r="96" spans="2:11" ht="15" customHeight="1" x14ac:dyDescent="0.2">
      <c r="C96" s="192"/>
      <c r="D96" s="192"/>
      <c r="E96" s="192"/>
      <c r="F96" s="192"/>
      <c r="G96" s="192"/>
    </row>
    <row r="97" spans="2:11" ht="15" customHeight="1" x14ac:dyDescent="0.2">
      <c r="C97" s="192"/>
      <c r="D97" s="192"/>
      <c r="E97" s="192"/>
      <c r="F97" s="192"/>
      <c r="G97" s="192"/>
    </row>
    <row r="98" spans="2:11" ht="15" customHeight="1" x14ac:dyDescent="0.2">
      <c r="C98" s="192"/>
      <c r="D98" s="192"/>
      <c r="E98" s="192"/>
      <c r="F98" s="192"/>
      <c r="G98" s="192"/>
    </row>
    <row r="99" spans="2:11" ht="25.5" customHeight="1" x14ac:dyDescent="0.2">
      <c r="C99" s="192"/>
      <c r="D99" s="192"/>
      <c r="E99" s="192"/>
      <c r="F99" s="192"/>
      <c r="G99" s="192"/>
    </row>
    <row r="100" spans="2:11" ht="8.65" customHeight="1" x14ac:dyDescent="0.2">
      <c r="B100" s="204"/>
      <c r="C100" s="205"/>
      <c r="D100" s="205"/>
      <c r="E100" s="205"/>
      <c r="F100" s="205"/>
      <c r="G100" s="205"/>
      <c r="H100" s="205"/>
      <c r="I100" s="205"/>
      <c r="J100" s="205"/>
      <c r="K100" s="206"/>
    </row>
    <row r="101" spans="2:11" ht="45" customHeight="1" x14ac:dyDescent="0.2">
      <c r="B101" s="318" t="s">
        <v>218</v>
      </c>
      <c r="C101" s="202"/>
      <c r="D101" s="202"/>
      <c r="E101" s="313"/>
      <c r="F101" s="313" t="s">
        <v>198</v>
      </c>
      <c r="G101" s="313" t="s">
        <v>164</v>
      </c>
      <c r="H101" s="207" t="s">
        <v>175</v>
      </c>
      <c r="I101" s="202"/>
      <c r="J101" s="202"/>
      <c r="K101" s="203"/>
    </row>
    <row r="102" spans="2:11" ht="24" customHeight="1" x14ac:dyDescent="0.2">
      <c r="B102" s="430" t="str">
        <f>IF('2. Avropsmall FKU'!B102="","",'2. Avropsmall FKU'!B102)</f>
        <v/>
      </c>
      <c r="C102" s="431"/>
      <c r="D102" s="431"/>
      <c r="E102" s="431"/>
      <c r="F102" s="226" t="str">
        <f>IF('2. Avropsmall FKU'!F102="","",'2. Avropsmall FKU'!F102)</f>
        <v/>
      </c>
      <c r="G102" s="201" t="str">
        <f>IF('2. Avropsmall FKU'!G102="","",'2. Avropsmall FKU'!G102)</f>
        <v/>
      </c>
      <c r="H102" s="404"/>
      <c r="I102" s="405"/>
      <c r="J102" s="405"/>
      <c r="K102" s="406"/>
    </row>
    <row r="103" spans="2:11" ht="24" customHeight="1" x14ac:dyDescent="0.2">
      <c r="B103" s="426" t="str">
        <f>IF('2. Avropsmall FKU'!B103="","",'2. Avropsmall FKU'!B103)</f>
        <v/>
      </c>
      <c r="C103" s="427"/>
      <c r="D103" s="427"/>
      <c r="E103" s="427"/>
      <c r="F103" s="228" t="str">
        <f>IF('2. Avropsmall FKU'!F103="","",'2. Avropsmall FKU'!F103)</f>
        <v/>
      </c>
      <c r="G103" s="168" t="str">
        <f>IF('2. Avropsmall FKU'!G103="","",'2. Avropsmall FKU'!G103)</f>
        <v/>
      </c>
      <c r="H103" s="401"/>
      <c r="I103" s="402"/>
      <c r="J103" s="402"/>
      <c r="K103" s="403"/>
    </row>
    <row r="104" spans="2:11" ht="24" customHeight="1" x14ac:dyDescent="0.2">
      <c r="B104" s="426" t="str">
        <f>IF('2. Avropsmall FKU'!B104="","",'2. Avropsmall FKU'!B104)</f>
        <v/>
      </c>
      <c r="C104" s="427"/>
      <c r="D104" s="427"/>
      <c r="E104" s="427"/>
      <c r="F104" s="230" t="str">
        <f>IF('2. Avropsmall FKU'!F104="","",'2. Avropsmall FKU'!F104)</f>
        <v/>
      </c>
      <c r="G104" s="168" t="str">
        <f>IF('2. Avropsmall FKU'!G104="","",'2. Avropsmall FKU'!G104)</f>
        <v/>
      </c>
      <c r="H104" s="401"/>
      <c r="I104" s="402"/>
      <c r="J104" s="402"/>
      <c r="K104" s="403"/>
    </row>
    <row r="105" spans="2:11" ht="24" customHeight="1" x14ac:dyDescent="0.2">
      <c r="B105" s="426" t="str">
        <f>IF('2. Avropsmall FKU'!B105="","",'2. Avropsmall FKU'!B105)</f>
        <v/>
      </c>
      <c r="C105" s="427"/>
      <c r="D105" s="427"/>
      <c r="E105" s="427"/>
      <c r="F105" s="228" t="str">
        <f>IF('2. Avropsmall FKU'!F105="","",'2. Avropsmall FKU'!F105)</f>
        <v/>
      </c>
      <c r="G105" s="168" t="str">
        <f>IF('2. Avropsmall FKU'!G105="","",'2. Avropsmall FKU'!G105)</f>
        <v/>
      </c>
      <c r="H105" s="401"/>
      <c r="I105" s="402"/>
      <c r="J105" s="402"/>
      <c r="K105" s="403"/>
    </row>
    <row r="106" spans="2:11" ht="24" customHeight="1" x14ac:dyDescent="0.2">
      <c r="B106" s="426" t="str">
        <f>IF('2. Avropsmall FKU'!B106="","",'2. Avropsmall FKU'!B106)</f>
        <v/>
      </c>
      <c r="C106" s="427"/>
      <c r="D106" s="427"/>
      <c r="E106" s="427"/>
      <c r="F106" s="228" t="str">
        <f>IF('2. Avropsmall FKU'!F106="","",'2. Avropsmall FKU'!F106)</f>
        <v/>
      </c>
      <c r="G106" s="168" t="str">
        <f>IF('2. Avropsmall FKU'!G106="","",'2. Avropsmall FKU'!G106)</f>
        <v/>
      </c>
      <c r="H106" s="401"/>
      <c r="I106" s="402"/>
      <c r="J106" s="402"/>
      <c r="K106" s="403"/>
    </row>
    <row r="107" spans="2:11" ht="24" customHeight="1" x14ac:dyDescent="0.2">
      <c r="B107" s="426" t="str">
        <f>IF('2. Avropsmall FKU'!B107="","",'2. Avropsmall FKU'!B107)</f>
        <v/>
      </c>
      <c r="C107" s="427"/>
      <c r="D107" s="427"/>
      <c r="E107" s="427"/>
      <c r="F107" s="228" t="str">
        <f>IF('2. Avropsmall FKU'!F107="","",'2. Avropsmall FKU'!F107)</f>
        <v/>
      </c>
      <c r="G107" s="168" t="str">
        <f>IF('2. Avropsmall FKU'!G107="","",'2. Avropsmall FKU'!G107)</f>
        <v/>
      </c>
      <c r="H107" s="401"/>
      <c r="I107" s="402"/>
      <c r="J107" s="402"/>
      <c r="K107" s="403"/>
    </row>
    <row r="108" spans="2:11" ht="24" customHeight="1" x14ac:dyDescent="0.2">
      <c r="B108" s="426" t="str">
        <f>IF('2. Avropsmall FKU'!B108="","",'2. Avropsmall FKU'!B108)</f>
        <v/>
      </c>
      <c r="C108" s="427"/>
      <c r="D108" s="427"/>
      <c r="E108" s="427"/>
      <c r="F108" s="227" t="str">
        <f>IF('2. Avropsmall FKU'!F108="","",'2. Avropsmall FKU'!F108)</f>
        <v/>
      </c>
      <c r="G108" s="165" t="str">
        <f>IF('2. Avropsmall FKU'!G108="","",'2. Avropsmall FKU'!G108)</f>
        <v/>
      </c>
      <c r="H108" s="401"/>
      <c r="I108" s="402"/>
      <c r="J108" s="402"/>
      <c r="K108" s="403"/>
    </row>
    <row r="109" spans="2:11" ht="24" customHeight="1" x14ac:dyDescent="0.2">
      <c r="B109" s="426" t="str">
        <f>IF('2. Avropsmall FKU'!B109="","",'2. Avropsmall FKU'!B109)</f>
        <v/>
      </c>
      <c r="C109" s="427"/>
      <c r="D109" s="427"/>
      <c r="E109" s="427"/>
      <c r="F109" s="227" t="str">
        <f>IF('2. Avropsmall FKU'!F109="","",'2. Avropsmall FKU'!F109)</f>
        <v/>
      </c>
      <c r="G109" s="165" t="str">
        <f>IF('2. Avropsmall FKU'!G109="","",'2. Avropsmall FKU'!G109)</f>
        <v/>
      </c>
      <c r="H109" s="401"/>
      <c r="I109" s="402"/>
      <c r="J109" s="402"/>
      <c r="K109" s="403"/>
    </row>
    <row r="110" spans="2:11" ht="24" customHeight="1" x14ac:dyDescent="0.2">
      <c r="B110" s="426" t="str">
        <f>IF('2. Avropsmall FKU'!B110="","",'2. Avropsmall FKU'!B110)</f>
        <v/>
      </c>
      <c r="C110" s="427"/>
      <c r="D110" s="427"/>
      <c r="E110" s="427"/>
      <c r="F110" s="227" t="str">
        <f>IF('2. Avropsmall FKU'!F110="","",'2. Avropsmall FKU'!F110)</f>
        <v/>
      </c>
      <c r="G110" s="165" t="str">
        <f>IF('2. Avropsmall FKU'!G110="","",'2. Avropsmall FKU'!G110)</f>
        <v/>
      </c>
      <c r="H110" s="401"/>
      <c r="I110" s="402"/>
      <c r="J110" s="402"/>
      <c r="K110" s="403"/>
    </row>
    <row r="111" spans="2:11" ht="24" customHeight="1" x14ac:dyDescent="0.2">
      <c r="B111" s="426" t="str">
        <f>IF('2. Avropsmall FKU'!B111="","",'2. Avropsmall FKU'!B111)</f>
        <v/>
      </c>
      <c r="C111" s="427"/>
      <c r="D111" s="427"/>
      <c r="E111" s="427"/>
      <c r="F111" s="227" t="str">
        <f>IF('2. Avropsmall FKU'!F111="","",'2. Avropsmall FKU'!F111)</f>
        <v/>
      </c>
      <c r="G111" s="165" t="str">
        <f>IF('2. Avropsmall FKU'!G111="","",'2. Avropsmall FKU'!G111)</f>
        <v/>
      </c>
      <c r="H111" s="401"/>
      <c r="I111" s="402"/>
      <c r="J111" s="402"/>
      <c r="K111" s="403"/>
    </row>
    <row r="112" spans="2:11" ht="24" customHeight="1" x14ac:dyDescent="0.2">
      <c r="B112" s="426" t="str">
        <f>IF('2. Avropsmall FKU'!B112="","",'2. Avropsmall FKU'!B112)</f>
        <v/>
      </c>
      <c r="C112" s="427"/>
      <c r="D112" s="427"/>
      <c r="E112" s="427"/>
      <c r="F112" s="227" t="str">
        <f>IF('2. Avropsmall FKU'!F112="","",'2. Avropsmall FKU'!F112)</f>
        <v/>
      </c>
      <c r="G112" s="165" t="str">
        <f>IF('2. Avropsmall FKU'!G112="","",'2. Avropsmall FKU'!G112)</f>
        <v/>
      </c>
      <c r="H112" s="401"/>
      <c r="I112" s="402"/>
      <c r="J112" s="402"/>
      <c r="K112" s="403"/>
    </row>
    <row r="113" spans="2:11" ht="24" customHeight="1" x14ac:dyDescent="0.2">
      <c r="B113" s="426" t="str">
        <f>IF('2. Avropsmall FKU'!B113="","",'2. Avropsmall FKU'!B113)</f>
        <v/>
      </c>
      <c r="C113" s="427"/>
      <c r="D113" s="427"/>
      <c r="E113" s="427"/>
      <c r="F113" s="227" t="str">
        <f>IF('2. Avropsmall FKU'!F113="","",'2. Avropsmall FKU'!F113)</f>
        <v/>
      </c>
      <c r="G113" s="165" t="str">
        <f>IF('2. Avropsmall FKU'!G113="","",'2. Avropsmall FKU'!G113)</f>
        <v/>
      </c>
      <c r="H113" s="401"/>
      <c r="I113" s="402"/>
      <c r="J113" s="402"/>
      <c r="K113" s="403"/>
    </row>
    <row r="114" spans="2:11" ht="24" customHeight="1" x14ac:dyDescent="0.2">
      <c r="B114" s="426" t="str">
        <f>IF('2. Avropsmall FKU'!B114="","",'2. Avropsmall FKU'!B114)</f>
        <v/>
      </c>
      <c r="C114" s="427"/>
      <c r="D114" s="427"/>
      <c r="E114" s="427"/>
      <c r="F114" s="227" t="str">
        <f>IF('2. Avropsmall FKU'!F114="","",'2. Avropsmall FKU'!F114)</f>
        <v/>
      </c>
      <c r="G114" s="165" t="str">
        <f>IF('2. Avropsmall FKU'!G114="","",'2. Avropsmall FKU'!G114)</f>
        <v/>
      </c>
      <c r="H114" s="401"/>
      <c r="I114" s="402"/>
      <c r="J114" s="402"/>
      <c r="K114" s="403"/>
    </row>
    <row r="115" spans="2:11" ht="24" customHeight="1" x14ac:dyDescent="0.2">
      <c r="B115" s="426" t="str">
        <f>IF('2. Avropsmall FKU'!B115="","",'2. Avropsmall FKU'!B115)</f>
        <v/>
      </c>
      <c r="C115" s="427"/>
      <c r="D115" s="427"/>
      <c r="E115" s="427"/>
      <c r="F115" s="227" t="str">
        <f>IF('2. Avropsmall FKU'!F115="","",'2. Avropsmall FKU'!F115)</f>
        <v/>
      </c>
      <c r="G115" s="165" t="str">
        <f>IF('2. Avropsmall FKU'!G115="","",'2. Avropsmall FKU'!G115)</f>
        <v/>
      </c>
      <c r="H115" s="401"/>
      <c r="I115" s="402"/>
      <c r="J115" s="402"/>
      <c r="K115" s="403"/>
    </row>
    <row r="116" spans="2:11" ht="24" customHeight="1" x14ac:dyDescent="0.2">
      <c r="B116" s="426" t="str">
        <f>IF('2. Avropsmall FKU'!B116="","",'2. Avropsmall FKU'!B116)</f>
        <v/>
      </c>
      <c r="C116" s="427"/>
      <c r="D116" s="427"/>
      <c r="E116" s="427"/>
      <c r="F116" s="227" t="str">
        <f>IF('2. Avropsmall FKU'!F116="","",'2. Avropsmall FKU'!F116)</f>
        <v/>
      </c>
      <c r="G116" s="165" t="str">
        <f>IF('2. Avropsmall FKU'!G116="","",'2. Avropsmall FKU'!G116)</f>
        <v/>
      </c>
      <c r="H116" s="401"/>
      <c r="I116" s="402"/>
      <c r="J116" s="402"/>
      <c r="K116" s="403"/>
    </row>
    <row r="117" spans="2:11" ht="24" customHeight="1" x14ac:dyDescent="0.2">
      <c r="B117" s="426" t="str">
        <f>IF('2. Avropsmall FKU'!B117="","",'2. Avropsmall FKU'!B117)</f>
        <v/>
      </c>
      <c r="C117" s="427"/>
      <c r="D117" s="427"/>
      <c r="E117" s="427"/>
      <c r="F117" s="227" t="str">
        <f>IF('2. Avropsmall FKU'!F117="","",'2. Avropsmall FKU'!F117)</f>
        <v/>
      </c>
      <c r="G117" s="165" t="str">
        <f>IF('2. Avropsmall FKU'!G117="","",'2. Avropsmall FKU'!G117)</f>
        <v/>
      </c>
      <c r="H117" s="401"/>
      <c r="I117" s="402"/>
      <c r="J117" s="402"/>
      <c r="K117" s="403"/>
    </row>
    <row r="118" spans="2:11" ht="24" customHeight="1" x14ac:dyDescent="0.2">
      <c r="B118" s="426" t="str">
        <f>IF('2. Avropsmall FKU'!B118="","",'2. Avropsmall FKU'!B118)</f>
        <v/>
      </c>
      <c r="C118" s="427"/>
      <c r="D118" s="427"/>
      <c r="E118" s="427"/>
      <c r="F118" s="227" t="str">
        <f>IF('2. Avropsmall FKU'!F118="","",'2. Avropsmall FKU'!F118)</f>
        <v/>
      </c>
      <c r="G118" s="165" t="str">
        <f>IF('2. Avropsmall FKU'!G118="","",'2. Avropsmall FKU'!G118)</f>
        <v/>
      </c>
      <c r="H118" s="401"/>
      <c r="I118" s="402"/>
      <c r="J118" s="402"/>
      <c r="K118" s="403"/>
    </row>
    <row r="119" spans="2:11" ht="24" customHeight="1" x14ac:dyDescent="0.2">
      <c r="B119" s="426" t="str">
        <f>IF('2. Avropsmall FKU'!B119="","",'2. Avropsmall FKU'!B119)</f>
        <v/>
      </c>
      <c r="C119" s="427"/>
      <c r="D119" s="427"/>
      <c r="E119" s="427"/>
      <c r="F119" s="229" t="str">
        <f>IF('2. Avropsmall FKU'!F119="","",'2. Avropsmall FKU'!F119)</f>
        <v/>
      </c>
      <c r="G119" s="169" t="str">
        <f>IF('2. Avropsmall FKU'!G119="","",'2. Avropsmall FKU'!G119)</f>
        <v/>
      </c>
      <c r="H119" s="401"/>
      <c r="I119" s="402"/>
      <c r="J119" s="402"/>
      <c r="K119" s="403"/>
    </row>
    <row r="120" spans="2:11" ht="24" customHeight="1" x14ac:dyDescent="0.2">
      <c r="B120" s="426" t="str">
        <f>IF('2. Avropsmall FKU'!B120="","",'2. Avropsmall FKU'!B120)</f>
        <v/>
      </c>
      <c r="C120" s="427"/>
      <c r="D120" s="427"/>
      <c r="E120" s="427"/>
      <c r="F120" s="227" t="str">
        <f>IF('2. Avropsmall FKU'!F120="","",'2. Avropsmall FKU'!F120)</f>
        <v/>
      </c>
      <c r="G120" s="165" t="str">
        <f>IF('2. Avropsmall FKU'!G120="","",'2. Avropsmall FKU'!G120)</f>
        <v/>
      </c>
      <c r="H120" s="401"/>
      <c r="I120" s="402"/>
      <c r="J120" s="402"/>
      <c r="K120" s="403"/>
    </row>
    <row r="121" spans="2:11" ht="24" customHeight="1" x14ac:dyDescent="0.2">
      <c r="B121" s="426" t="str">
        <f>IF('2. Avropsmall FKU'!B121="","",'2. Avropsmall FKU'!B121)</f>
        <v/>
      </c>
      <c r="C121" s="427"/>
      <c r="D121" s="427"/>
      <c r="E121" s="427"/>
      <c r="F121" s="227" t="str">
        <f>IF('2. Avropsmall FKU'!F121="","",'2. Avropsmall FKU'!F121)</f>
        <v/>
      </c>
      <c r="G121" s="165" t="str">
        <f>IF('2. Avropsmall FKU'!G121="","",'2. Avropsmall FKU'!G121)</f>
        <v/>
      </c>
      <c r="H121" s="401"/>
      <c r="I121" s="402"/>
      <c r="J121" s="402"/>
      <c r="K121" s="403"/>
    </row>
    <row r="122" spans="2:11" ht="24" customHeight="1" x14ac:dyDescent="0.2">
      <c r="B122" s="426" t="str">
        <f>IF('2. Avropsmall FKU'!B122="","",'2. Avropsmall FKU'!B122)</f>
        <v/>
      </c>
      <c r="C122" s="427"/>
      <c r="D122" s="427"/>
      <c r="E122" s="427"/>
      <c r="F122" s="227" t="str">
        <f>IF('2. Avropsmall FKU'!F122="","",'2. Avropsmall FKU'!F122)</f>
        <v/>
      </c>
      <c r="G122" s="165" t="str">
        <f>IF('2. Avropsmall FKU'!G122="","",'2. Avropsmall FKU'!G122)</f>
        <v/>
      </c>
      <c r="H122" s="401"/>
      <c r="I122" s="402"/>
      <c r="J122" s="402"/>
      <c r="K122" s="403"/>
    </row>
    <row r="123" spans="2:11" ht="24" customHeight="1" x14ac:dyDescent="0.2">
      <c r="B123" s="426" t="str">
        <f>IF('2. Avropsmall FKU'!B123="","",'2. Avropsmall FKU'!B123)</f>
        <v/>
      </c>
      <c r="C123" s="427"/>
      <c r="D123" s="427"/>
      <c r="E123" s="427"/>
      <c r="F123" s="227" t="str">
        <f>IF('2. Avropsmall FKU'!F123="","",'2. Avropsmall FKU'!F123)</f>
        <v/>
      </c>
      <c r="G123" s="165" t="str">
        <f>IF('2. Avropsmall FKU'!G123="","",'2. Avropsmall FKU'!G123)</f>
        <v/>
      </c>
      <c r="H123" s="401"/>
      <c r="I123" s="402"/>
      <c r="J123" s="402"/>
      <c r="K123" s="403"/>
    </row>
    <row r="124" spans="2:11" ht="24" customHeight="1" x14ac:dyDescent="0.2">
      <c r="B124" s="426" t="str">
        <f>IF('2. Avropsmall FKU'!B124="","",'2. Avropsmall FKU'!B124)</f>
        <v/>
      </c>
      <c r="C124" s="427"/>
      <c r="D124" s="427"/>
      <c r="E124" s="427"/>
      <c r="F124" s="227" t="str">
        <f>IF('2. Avropsmall FKU'!F124="","",'2. Avropsmall FKU'!F124)</f>
        <v/>
      </c>
      <c r="G124" s="165" t="str">
        <f>IF('2. Avropsmall FKU'!G124="","",'2. Avropsmall FKU'!G124)</f>
        <v/>
      </c>
      <c r="H124" s="401"/>
      <c r="I124" s="402"/>
      <c r="J124" s="402"/>
      <c r="K124" s="403"/>
    </row>
    <row r="125" spans="2:11" ht="24" customHeight="1" x14ac:dyDescent="0.2">
      <c r="B125" s="426" t="str">
        <f>IF('2. Avropsmall FKU'!B125="","",'2. Avropsmall FKU'!B125)</f>
        <v/>
      </c>
      <c r="C125" s="427"/>
      <c r="D125" s="427"/>
      <c r="E125" s="427"/>
      <c r="F125" s="227" t="str">
        <f>IF('2. Avropsmall FKU'!F125="","",'2. Avropsmall FKU'!F125)</f>
        <v/>
      </c>
      <c r="G125" s="165" t="str">
        <f>IF('2. Avropsmall FKU'!G125="","",'2. Avropsmall FKU'!G125)</f>
        <v/>
      </c>
      <c r="H125" s="401"/>
      <c r="I125" s="402"/>
      <c r="J125" s="402"/>
      <c r="K125" s="403"/>
    </row>
    <row r="126" spans="2:11" ht="24" customHeight="1" x14ac:dyDescent="0.2">
      <c r="B126" s="426" t="str">
        <f>IF('2. Avropsmall FKU'!B126="","",'2. Avropsmall FKU'!B126)</f>
        <v/>
      </c>
      <c r="C126" s="427"/>
      <c r="D126" s="427"/>
      <c r="E126" s="427"/>
      <c r="F126" s="227" t="str">
        <f>IF('2. Avropsmall FKU'!F126="","",'2. Avropsmall FKU'!F126)</f>
        <v/>
      </c>
      <c r="G126" s="165" t="str">
        <f>IF('2. Avropsmall FKU'!G126="","",'2. Avropsmall FKU'!G126)</f>
        <v/>
      </c>
      <c r="H126" s="401"/>
      <c r="I126" s="402"/>
      <c r="J126" s="402"/>
      <c r="K126" s="403"/>
    </row>
    <row r="127" spans="2:11" ht="24" customHeight="1" x14ac:dyDescent="0.2">
      <c r="B127" s="426" t="str">
        <f>IF('2. Avropsmall FKU'!B127="","",'2. Avropsmall FKU'!B127)</f>
        <v/>
      </c>
      <c r="C127" s="427"/>
      <c r="D127" s="427"/>
      <c r="E127" s="427"/>
      <c r="F127" s="227" t="str">
        <f>IF('2. Avropsmall FKU'!F127="","",'2. Avropsmall FKU'!F127)</f>
        <v/>
      </c>
      <c r="G127" s="165" t="str">
        <f>IF('2. Avropsmall FKU'!G127="","",'2. Avropsmall FKU'!G127)</f>
        <v/>
      </c>
      <c r="H127" s="401"/>
      <c r="I127" s="402"/>
      <c r="J127" s="402"/>
      <c r="K127" s="403"/>
    </row>
    <row r="128" spans="2:11" ht="24" customHeight="1" x14ac:dyDescent="0.2">
      <c r="B128" s="426" t="str">
        <f>IF('2. Avropsmall FKU'!B128="","",'2. Avropsmall FKU'!B128)</f>
        <v/>
      </c>
      <c r="C128" s="427"/>
      <c r="D128" s="427"/>
      <c r="E128" s="427"/>
      <c r="F128" s="227" t="str">
        <f>IF('2. Avropsmall FKU'!F128="","",'2. Avropsmall FKU'!F128)</f>
        <v/>
      </c>
      <c r="G128" s="165" t="str">
        <f>IF('2. Avropsmall FKU'!G128="","",'2. Avropsmall FKU'!G128)</f>
        <v/>
      </c>
      <c r="H128" s="401"/>
      <c r="I128" s="402"/>
      <c r="J128" s="402"/>
      <c r="K128" s="403"/>
    </row>
    <row r="129" spans="2:11" ht="24" customHeight="1" x14ac:dyDescent="0.2">
      <c r="B129" s="426" t="str">
        <f>IF('2. Avropsmall FKU'!B129="","",'2. Avropsmall FKU'!B129)</f>
        <v/>
      </c>
      <c r="C129" s="427"/>
      <c r="D129" s="427"/>
      <c r="E129" s="427"/>
      <c r="F129" s="227" t="str">
        <f>IF('2. Avropsmall FKU'!F129="","",'2. Avropsmall FKU'!F129)</f>
        <v/>
      </c>
      <c r="G129" s="165" t="str">
        <f>IF('2. Avropsmall FKU'!G129="","",'2. Avropsmall FKU'!G129)</f>
        <v/>
      </c>
      <c r="H129" s="401"/>
      <c r="I129" s="402"/>
      <c r="J129" s="402"/>
      <c r="K129" s="403"/>
    </row>
    <row r="130" spans="2:11" ht="24" customHeight="1" x14ac:dyDescent="0.2">
      <c r="B130" s="426" t="str">
        <f>IF('2. Avropsmall FKU'!B130="","",'2. Avropsmall FKU'!B130)</f>
        <v/>
      </c>
      <c r="C130" s="427"/>
      <c r="D130" s="427"/>
      <c r="E130" s="427"/>
      <c r="F130" s="227" t="str">
        <f>IF('2. Avropsmall FKU'!F130="","",'2. Avropsmall FKU'!F130)</f>
        <v/>
      </c>
      <c r="G130" s="165" t="str">
        <f>IF('2. Avropsmall FKU'!G130="","",'2. Avropsmall FKU'!G130)</f>
        <v/>
      </c>
      <c r="H130" s="401"/>
      <c r="I130" s="402"/>
      <c r="J130" s="402"/>
      <c r="K130" s="403"/>
    </row>
    <row r="131" spans="2:11" ht="24" customHeight="1" x14ac:dyDescent="0.2">
      <c r="B131" s="426" t="str">
        <f>IF('2. Avropsmall FKU'!B131="","",'2. Avropsmall FKU'!B131)</f>
        <v/>
      </c>
      <c r="C131" s="427"/>
      <c r="D131" s="427"/>
      <c r="E131" s="427"/>
      <c r="F131" s="227" t="str">
        <f>IF('2. Avropsmall FKU'!F131="","",'2. Avropsmall FKU'!F131)</f>
        <v/>
      </c>
      <c r="G131" s="165" t="str">
        <f>IF('2. Avropsmall FKU'!G131="","",'2. Avropsmall FKU'!G131)</f>
        <v/>
      </c>
      <c r="H131" s="401"/>
      <c r="I131" s="402"/>
      <c r="J131" s="402"/>
      <c r="K131" s="403"/>
    </row>
    <row r="132" spans="2:11" ht="24" customHeight="1" x14ac:dyDescent="0.2">
      <c r="B132" s="426" t="str">
        <f>IF('2. Avropsmall FKU'!B132="","",'2. Avropsmall FKU'!B132)</f>
        <v/>
      </c>
      <c r="C132" s="427"/>
      <c r="D132" s="427"/>
      <c r="E132" s="427"/>
      <c r="F132" s="227" t="str">
        <f>IF('2. Avropsmall FKU'!F132="","",'2. Avropsmall FKU'!F132)</f>
        <v/>
      </c>
      <c r="G132" s="165" t="str">
        <f>IF('2. Avropsmall FKU'!G132="","",'2. Avropsmall FKU'!G132)</f>
        <v/>
      </c>
      <c r="H132" s="401"/>
      <c r="I132" s="402"/>
      <c r="J132" s="402"/>
      <c r="K132" s="403"/>
    </row>
    <row r="133" spans="2:11" ht="24" customHeight="1" x14ac:dyDescent="0.2">
      <c r="B133" s="412" t="str">
        <f>IF('2. Avropsmall FKU'!B133="","",'2. Avropsmall FKU'!B133)</f>
        <v/>
      </c>
      <c r="C133" s="413"/>
      <c r="D133" s="413"/>
      <c r="E133" s="413"/>
      <c r="F133" s="231" t="str">
        <f>IF('2. Avropsmall FKU'!F133="","",'2. Avropsmall FKU'!F133)</f>
        <v/>
      </c>
      <c r="G133" s="171" t="str">
        <f>IF('2. Avropsmall FKU'!G133="","",'2. Avropsmall FKU'!G133)</f>
        <v/>
      </c>
      <c r="H133" s="435"/>
      <c r="I133" s="436"/>
      <c r="J133" s="436"/>
      <c r="K133" s="437"/>
    </row>
    <row r="134" spans="2:11" ht="12.4" customHeight="1" x14ac:dyDescent="0.2">
      <c r="B134" s="219"/>
      <c r="C134" s="219"/>
      <c r="D134" s="219"/>
      <c r="E134" s="219"/>
      <c r="F134" s="219"/>
      <c r="G134" s="220"/>
      <c r="H134" s="219"/>
      <c r="I134" s="219"/>
      <c r="J134" s="219"/>
      <c r="K134" s="219"/>
    </row>
    <row r="135" spans="2:11" ht="12.4" customHeight="1" x14ac:dyDescent="0.2">
      <c r="C135" s="192"/>
      <c r="D135" s="192"/>
      <c r="E135" s="192"/>
      <c r="F135" s="192"/>
      <c r="G135" s="192"/>
    </row>
    <row r="136" spans="2:11" ht="25.5" customHeight="1" x14ac:dyDescent="0.2">
      <c r="C136" s="192"/>
      <c r="D136" s="192"/>
      <c r="E136" s="192"/>
      <c r="F136" s="192"/>
      <c r="G136" s="192"/>
    </row>
    <row r="137" spans="2:11" ht="18.75" x14ac:dyDescent="0.3">
      <c r="B137" s="176" t="s">
        <v>128</v>
      </c>
      <c r="C137" s="177"/>
      <c r="D137" s="178"/>
      <c r="E137" s="178"/>
      <c r="F137" s="178" t="s">
        <v>52</v>
      </c>
      <c r="G137" s="178"/>
      <c r="H137" s="178" t="s">
        <v>52</v>
      </c>
      <c r="I137" s="178"/>
      <c r="J137" s="178" t="s">
        <v>52</v>
      </c>
      <c r="K137" s="179"/>
    </row>
    <row r="138" spans="2:11" ht="2.1" customHeight="1" x14ac:dyDescent="0.3">
      <c r="B138" s="180"/>
      <c r="C138" s="180"/>
      <c r="D138" s="175"/>
      <c r="E138" s="175"/>
      <c r="F138" s="175"/>
      <c r="G138" s="175"/>
      <c r="H138" s="175"/>
      <c r="I138" s="175"/>
      <c r="J138" s="175"/>
      <c r="K138" s="175"/>
    </row>
    <row r="139" spans="2:11" x14ac:dyDescent="0.2">
      <c r="B139" s="132" t="s">
        <v>125</v>
      </c>
      <c r="C139" s="131"/>
      <c r="D139" s="190"/>
      <c r="E139" s="190"/>
      <c r="F139" s="190"/>
      <c r="G139" s="190"/>
      <c r="H139" s="190"/>
      <c r="I139" s="190"/>
      <c r="J139" s="190"/>
      <c r="K139" s="191"/>
    </row>
    <row r="140" spans="2:11" ht="347.65" customHeight="1" x14ac:dyDescent="0.2">
      <c r="B140" s="394" t="str">
        <f>IF('2. Avropsmall FKU'!B148="","",'2. Avropsmall FKU'!B148)</f>
        <v/>
      </c>
      <c r="C140" s="395"/>
      <c r="D140" s="395"/>
      <c r="E140" s="395"/>
      <c r="F140" s="395"/>
      <c r="G140" s="395"/>
      <c r="H140" s="395"/>
      <c r="I140" s="395"/>
      <c r="J140" s="395"/>
      <c r="K140" s="396"/>
    </row>
    <row r="141" spans="2:11" ht="16.149999999999999" customHeight="1" x14ac:dyDescent="0.2">
      <c r="B141" s="132" t="s">
        <v>123</v>
      </c>
      <c r="C141" s="131"/>
      <c r="D141" s="190"/>
      <c r="E141" s="190"/>
      <c r="F141" s="190"/>
      <c r="G141" s="190"/>
      <c r="H141" s="190"/>
      <c r="I141" s="190"/>
      <c r="J141" s="190"/>
      <c r="K141" s="191"/>
    </row>
    <row r="142" spans="2:11" ht="254.1" customHeight="1" x14ac:dyDescent="0.2">
      <c r="B142" s="438"/>
      <c r="C142" s="439"/>
      <c r="D142" s="439"/>
      <c r="E142" s="439"/>
      <c r="F142" s="439"/>
      <c r="G142" s="439"/>
      <c r="H142" s="439"/>
      <c r="I142" s="439"/>
      <c r="J142" s="439"/>
      <c r="K142" s="440"/>
    </row>
    <row r="143" spans="2:11" ht="13.35" customHeight="1" x14ac:dyDescent="0.2"/>
    <row r="144" spans="2:11" x14ac:dyDescent="0.2">
      <c r="B144" s="132" t="s">
        <v>84</v>
      </c>
      <c r="C144" s="131"/>
      <c r="D144" s="190"/>
      <c r="E144" s="190"/>
      <c r="F144" s="190"/>
      <c r="G144" s="190"/>
      <c r="H144" s="190"/>
      <c r="I144" s="190"/>
      <c r="J144" s="190"/>
      <c r="K144" s="191"/>
    </row>
    <row r="145" spans="2:11" ht="299.64999999999998" customHeight="1" x14ac:dyDescent="0.2">
      <c r="B145" s="391" t="str">
        <f>IF('2. Avropsmall FKU'!B151="","",'2. Avropsmall FKU'!B151)</f>
        <v/>
      </c>
      <c r="C145" s="392"/>
      <c r="D145" s="392"/>
      <c r="E145" s="392"/>
      <c r="F145" s="392"/>
      <c r="G145" s="392"/>
      <c r="H145" s="392"/>
      <c r="I145" s="392"/>
      <c r="J145" s="392"/>
      <c r="K145" s="393"/>
    </row>
    <row r="146" spans="2:11" x14ac:dyDescent="0.2">
      <c r="B146" s="132" t="s">
        <v>123</v>
      </c>
      <c r="C146" s="131"/>
      <c r="D146" s="190"/>
      <c r="E146" s="190"/>
      <c r="F146" s="190"/>
      <c r="G146" s="190"/>
      <c r="H146" s="190"/>
      <c r="I146" s="190"/>
      <c r="J146" s="190"/>
      <c r="K146" s="191"/>
    </row>
    <row r="147" spans="2:11" ht="163.15" customHeight="1" x14ac:dyDescent="0.2">
      <c r="B147" s="432"/>
      <c r="C147" s="433"/>
      <c r="D147" s="433"/>
      <c r="E147" s="433"/>
      <c r="F147" s="433"/>
      <c r="G147" s="433"/>
      <c r="H147" s="433"/>
      <c r="I147" s="433"/>
      <c r="J147" s="433"/>
      <c r="K147" s="434"/>
    </row>
  </sheetData>
  <mergeCells count="166">
    <mergeCell ref="B147:K147"/>
    <mergeCell ref="B124:E124"/>
    <mergeCell ref="B125:E125"/>
    <mergeCell ref="B126:E126"/>
    <mergeCell ref="B127:E127"/>
    <mergeCell ref="B128:E128"/>
    <mergeCell ref="B119:E119"/>
    <mergeCell ref="B120:E120"/>
    <mergeCell ref="B121:E121"/>
    <mergeCell ref="B122:E122"/>
    <mergeCell ref="B123:E123"/>
    <mergeCell ref="H126:K126"/>
    <mergeCell ref="H132:K132"/>
    <mergeCell ref="H133:K133"/>
    <mergeCell ref="B142:K142"/>
    <mergeCell ref="H127:K127"/>
    <mergeCell ref="H128:K128"/>
    <mergeCell ref="H129:K129"/>
    <mergeCell ref="H130:K130"/>
    <mergeCell ref="H131:K131"/>
    <mergeCell ref="B129:E129"/>
    <mergeCell ref="B130:E130"/>
    <mergeCell ref="B131:E131"/>
    <mergeCell ref="B132:E132"/>
    <mergeCell ref="B114:E114"/>
    <mergeCell ref="B115:E115"/>
    <mergeCell ref="B116:E116"/>
    <mergeCell ref="B117:E117"/>
    <mergeCell ref="B118:E118"/>
    <mergeCell ref="B109:E109"/>
    <mergeCell ref="B110:E110"/>
    <mergeCell ref="B111:E111"/>
    <mergeCell ref="B112:E112"/>
    <mergeCell ref="B113:E113"/>
    <mergeCell ref="B104:E104"/>
    <mergeCell ref="B105:E105"/>
    <mergeCell ref="B106:E106"/>
    <mergeCell ref="B107:E107"/>
    <mergeCell ref="B108:E108"/>
    <mergeCell ref="B86:G86"/>
    <mergeCell ref="B87:G87"/>
    <mergeCell ref="B88:G88"/>
    <mergeCell ref="B102:E102"/>
    <mergeCell ref="B103:E103"/>
    <mergeCell ref="B81:G81"/>
    <mergeCell ref="B82:G82"/>
    <mergeCell ref="B83:G83"/>
    <mergeCell ref="B84:G84"/>
    <mergeCell ref="B85:G85"/>
    <mergeCell ref="B76:G76"/>
    <mergeCell ref="B77:G77"/>
    <mergeCell ref="B78:G78"/>
    <mergeCell ref="B79:G79"/>
    <mergeCell ref="B80:G80"/>
    <mergeCell ref="B71:G71"/>
    <mergeCell ref="B72:G72"/>
    <mergeCell ref="B73:G73"/>
    <mergeCell ref="B74:G74"/>
    <mergeCell ref="B75:G75"/>
    <mergeCell ref="B66:G66"/>
    <mergeCell ref="B67:G67"/>
    <mergeCell ref="B68:G68"/>
    <mergeCell ref="B69:G69"/>
    <mergeCell ref="B70:G70"/>
    <mergeCell ref="B61:G61"/>
    <mergeCell ref="B62:G62"/>
    <mergeCell ref="B63:G63"/>
    <mergeCell ref="B64:G64"/>
    <mergeCell ref="B65:G65"/>
    <mergeCell ref="B50:I50"/>
    <mergeCell ref="B57:G57"/>
    <mergeCell ref="B58:G58"/>
    <mergeCell ref="B59:G59"/>
    <mergeCell ref="B60:G60"/>
    <mergeCell ref="B20:I20"/>
    <mergeCell ref="B21:I21"/>
    <mergeCell ref="B22:I22"/>
    <mergeCell ref="B23:I23"/>
    <mergeCell ref="B24:I24"/>
    <mergeCell ref="B35:I35"/>
    <mergeCell ref="B36:I36"/>
    <mergeCell ref="B37:I37"/>
    <mergeCell ref="B38:I38"/>
    <mergeCell ref="B30:I30"/>
    <mergeCell ref="B31:I31"/>
    <mergeCell ref="B32:I32"/>
    <mergeCell ref="B33:I33"/>
    <mergeCell ref="B34:I34"/>
    <mergeCell ref="H123:K123"/>
    <mergeCell ref="H124:K124"/>
    <mergeCell ref="H125:K125"/>
    <mergeCell ref="H116:K116"/>
    <mergeCell ref="H117:K117"/>
    <mergeCell ref="H118:K118"/>
    <mergeCell ref="H119:K119"/>
    <mergeCell ref="H120:K120"/>
    <mergeCell ref="B25:I25"/>
    <mergeCell ref="B26:I26"/>
    <mergeCell ref="B27:I27"/>
    <mergeCell ref="B28:I28"/>
    <mergeCell ref="B29:I29"/>
    <mergeCell ref="B39:I39"/>
    <mergeCell ref="B45:I45"/>
    <mergeCell ref="B46:I46"/>
    <mergeCell ref="B47:I47"/>
    <mergeCell ref="B48:I48"/>
    <mergeCell ref="B49:I49"/>
    <mergeCell ref="B40:I40"/>
    <mergeCell ref="B41:I41"/>
    <mergeCell ref="B42:I42"/>
    <mergeCell ref="B43:I43"/>
    <mergeCell ref="B44:I44"/>
    <mergeCell ref="B5:C5"/>
    <mergeCell ref="D5:E5"/>
    <mergeCell ref="F5:G5"/>
    <mergeCell ref="H5:I5"/>
    <mergeCell ref="J5:K5"/>
    <mergeCell ref="B10:C10"/>
    <mergeCell ref="D10:E10"/>
    <mergeCell ref="B11:C11"/>
    <mergeCell ref="F11:G11"/>
    <mergeCell ref="J6:K6"/>
    <mergeCell ref="H6:I6"/>
    <mergeCell ref="F6:G6"/>
    <mergeCell ref="D6:E6"/>
    <mergeCell ref="B6:C6"/>
    <mergeCell ref="H10:I10"/>
    <mergeCell ref="F10:G10"/>
    <mergeCell ref="H11:I11"/>
    <mergeCell ref="J11:K11"/>
    <mergeCell ref="D11:E11"/>
    <mergeCell ref="B145:K145"/>
    <mergeCell ref="B140:K140"/>
    <mergeCell ref="D14:E14"/>
    <mergeCell ref="D13:E13"/>
    <mergeCell ref="H104:K104"/>
    <mergeCell ref="H105:K105"/>
    <mergeCell ref="H106:K106"/>
    <mergeCell ref="H107:K107"/>
    <mergeCell ref="H108:K108"/>
    <mergeCell ref="H109:K109"/>
    <mergeCell ref="H110:K110"/>
    <mergeCell ref="H111:K111"/>
    <mergeCell ref="H112:K112"/>
    <mergeCell ref="H113:K113"/>
    <mergeCell ref="H114:K114"/>
    <mergeCell ref="H115:K115"/>
    <mergeCell ref="H102:K102"/>
    <mergeCell ref="H103:K103"/>
    <mergeCell ref="B13:C13"/>
    <mergeCell ref="B14:C14"/>
    <mergeCell ref="B19:I19"/>
    <mergeCell ref="B133:E133"/>
    <mergeCell ref="H121:K121"/>
    <mergeCell ref="H122:K122"/>
    <mergeCell ref="B12:C12"/>
    <mergeCell ref="F12:G12"/>
    <mergeCell ref="H12:I12"/>
    <mergeCell ref="J12:K12"/>
    <mergeCell ref="F13:G13"/>
    <mergeCell ref="H13:I13"/>
    <mergeCell ref="J13:K13"/>
    <mergeCell ref="J14:K14"/>
    <mergeCell ref="H14:I14"/>
    <mergeCell ref="F14:G14"/>
    <mergeCell ref="D12:E12"/>
  </mergeCells>
  <conditionalFormatting sqref="B5 D5 F5 H5 J5 F9:G9 D11 F13 H13 J13 G96:G99">
    <cfRule type="expression" dxfId="69" priority="385" stopIfTrue="1">
      <formula>"OM($E$17&gt;0 och $E$16=0)"</formula>
    </cfRule>
  </conditionalFormatting>
  <conditionalFormatting sqref="B10:B11">
    <cfRule type="expression" dxfId="68" priority="369" stopIfTrue="1">
      <formula>"OM($E$17&gt;0 och $E$16=0)"</formula>
    </cfRule>
  </conditionalFormatting>
  <conditionalFormatting sqref="B13">
    <cfRule type="expression" dxfId="67" priority="178" stopIfTrue="1">
      <formula>"OM($E$17&gt;0 och $E$16=0)"</formula>
    </cfRule>
  </conditionalFormatting>
  <conditionalFormatting sqref="B18:B50">
    <cfRule type="expression" dxfId="66" priority="30" stopIfTrue="1">
      <formula>"OM($E$17&gt;0 och $E$16=0)"</formula>
    </cfRule>
  </conditionalFormatting>
  <conditionalFormatting sqref="B56:B88">
    <cfRule type="expression" dxfId="65" priority="16" stopIfTrue="1">
      <formula>"OM($E$17&gt;0 och $E$16=0)"</formula>
    </cfRule>
  </conditionalFormatting>
  <conditionalFormatting sqref="B92:B99">
    <cfRule type="expression" dxfId="64" priority="193" stopIfTrue="1">
      <formula>"OM($E$17&gt;0 och $E$16=0)"</formula>
    </cfRule>
  </conditionalFormatting>
  <conditionalFormatting sqref="B101:B136">
    <cfRule type="expression" dxfId="63" priority="3" stopIfTrue="1">
      <formula>"OM($E$17&gt;0 och $E$16=0)"</formula>
    </cfRule>
  </conditionalFormatting>
  <conditionalFormatting sqref="B139:C139">
    <cfRule type="expression" dxfId="61" priority="265" stopIfTrue="1">
      <formula>"OM($E$17&gt;0 och $E$16=0)"</formula>
    </cfRule>
  </conditionalFormatting>
  <conditionalFormatting sqref="B141:C141">
    <cfRule type="expression" dxfId="60" priority="20" stopIfTrue="1">
      <formula>"OM($E$17&gt;0 och $E$16=0)"</formula>
    </cfRule>
  </conditionalFormatting>
  <conditionalFormatting sqref="B144:C144">
    <cfRule type="expression" dxfId="59" priority="264" stopIfTrue="1">
      <formula>"OM($E$17&gt;0 och $E$16=0)"</formula>
    </cfRule>
  </conditionalFormatting>
  <conditionalFormatting sqref="B146:C146">
    <cfRule type="expression" dxfId="58" priority="34" stopIfTrue="1">
      <formula>"OM($E$17&gt;0 och $E$16=0)"</formula>
    </cfRule>
  </conditionalFormatting>
  <conditionalFormatting sqref="C92:F95">
    <cfRule type="expression" dxfId="57" priority="181" stopIfTrue="1">
      <formula>"OM($E$17&gt;0 och $E$16=0)"</formula>
    </cfRule>
  </conditionalFormatting>
  <conditionalFormatting sqref="C93:G93">
    <cfRule type="expression" dxfId="56" priority="186" stopIfTrue="1">
      <formula>"OM($E$17&gt;0 och $E$16=0)"</formula>
    </cfRule>
  </conditionalFormatting>
  <conditionalFormatting sqref="D13">
    <cfRule type="expression" dxfId="55" priority="9" stopIfTrue="1">
      <formula>"OM($E$17&gt;0 och $E$16=0)"</formula>
    </cfRule>
  </conditionalFormatting>
  <conditionalFormatting sqref="D101:G101">
    <cfRule type="expression" dxfId="54" priority="169" stopIfTrue="1">
      <formula>"OM($E$17&gt;0 och $E$16=0)"</formula>
    </cfRule>
  </conditionalFormatting>
  <conditionalFormatting sqref="D18:K18">
    <cfRule type="expression" dxfId="53" priority="23" stopIfTrue="1">
      <formula>"OM($E$17&gt;0 och $E$16=0)"</formula>
    </cfRule>
  </conditionalFormatting>
  <conditionalFormatting sqref="D56:K56">
    <cfRule type="expression" dxfId="52" priority="14" stopIfTrue="1">
      <formula>"OM($E$17&gt;0 och $E$16=0)"</formula>
    </cfRule>
  </conditionalFormatting>
  <conditionalFormatting sqref="F10:F11">
    <cfRule type="expression" dxfId="51" priority="176" stopIfTrue="1">
      <formula>"OM($E$17&gt;0 och $E$16=0)"</formula>
    </cfRule>
  </conditionalFormatting>
  <conditionalFormatting sqref="F14:G14">
    <cfRule type="expression" dxfId="50" priority="1">
      <formula>$F$13=""</formula>
    </cfRule>
  </conditionalFormatting>
  <conditionalFormatting sqref="G108:G134">
    <cfRule type="expression" dxfId="49" priority="196">
      <formula>AND(G108="Ska",J108="Nej")</formula>
    </cfRule>
  </conditionalFormatting>
  <conditionalFormatting sqref="G135:G136">
    <cfRule type="expression" dxfId="48" priority="68" stopIfTrue="1">
      <formula>"OM($E$17&gt;0 och $E$16=0)"</formula>
    </cfRule>
  </conditionalFormatting>
  <conditionalFormatting sqref="H10:H11">
    <cfRule type="expression" dxfId="47" priority="2" stopIfTrue="1">
      <formula>"OM($E$17&gt;0 och $E$16=0)"</formula>
    </cfRule>
  </conditionalFormatting>
  <conditionalFormatting sqref="H95:K95">
    <cfRule type="expression" dxfId="46" priority="180" stopIfTrue="1">
      <formula>"OM($E$17&gt;0 och $E$16=0)"</formula>
    </cfRule>
  </conditionalFormatting>
  <conditionalFormatting sqref="I101:K101">
    <cfRule type="expression" dxfId="45" priority="140" stopIfTrue="1">
      <formula>"OM($E$17&gt;0 och $E$16=0)"</formula>
    </cfRule>
  </conditionalFormatting>
  <conditionalFormatting sqref="J11">
    <cfRule type="expression" dxfId="44" priority="358" stopIfTrue="1">
      <formula>"OM($E$17&gt;0 och $E$16=0)"</formula>
    </cfRule>
  </conditionalFormatting>
  <conditionalFormatting sqref="J57:J88">
    <cfRule type="expression" dxfId="43" priority="18">
      <formula>AND(J57="Nej")</formula>
    </cfRule>
  </conditionalFormatting>
  <conditionalFormatting sqref="J134">
    <cfRule type="expression" dxfId="42" priority="387">
      <formula>AND(E134="Ska",J134="Nej")</formula>
    </cfRule>
  </conditionalFormatting>
  <conditionalFormatting sqref="K19:K50">
    <cfRule type="expression" dxfId="41" priority="392">
      <formula>AND(K19="Nej")</formula>
    </cfRule>
  </conditionalFormatting>
  <conditionalFormatting sqref="L92:L95">
    <cfRule type="expression" dxfId="40" priority="207" stopIfTrue="1">
      <formula>"OM($E$17&gt;0 och $E$16=0)"</formula>
    </cfRule>
  </conditionalFormatting>
  <conditionalFormatting sqref="N91">
    <cfRule type="expression" dxfId="39" priority="213" stopIfTrue="1">
      <formula>"OM($E$17&gt;0 och $E$16=0)"</formula>
    </cfRule>
  </conditionalFormatting>
  <conditionalFormatting sqref="P92:Q95">
    <cfRule type="expression" dxfId="38" priority="203" stopIfTrue="1">
      <formula>"OM($E$17&gt;0 och $E$16=0)"</formula>
    </cfRule>
  </conditionalFormatting>
  <conditionalFormatting sqref="T92:U95">
    <cfRule type="expression" dxfId="37" priority="204" stopIfTrue="1">
      <formula>"OM($E$17&gt;0 och $E$16=0)"</formula>
    </cfRule>
  </conditionalFormatting>
  <dataValidations count="10">
    <dataValidation type="list" allowBlank="1" showInputMessage="1" showErrorMessage="1" sqref="G134 G58:G88" xr:uid="{00000000-0002-0000-0200-000000000000}">
      <formula1>"Bör,Ska"</formula1>
    </dataValidation>
    <dataValidation type="list" allowBlank="1" showInputMessage="1" showErrorMessage="1" sqref="H57:H88 J19:J50" xr:uid="{00000000-0002-0000-0200-000001000000}">
      <formula1>"Säkerhet,Miljö,Garantier,Funktion,Leveranstid"</formula1>
    </dataValidation>
    <dataValidation type="whole" allowBlank="1" showErrorMessage="1" errorTitle="Felaktigt värde" error="Poäng måste vara mellan 0 och 10" sqref="I57:I88" xr:uid="{00000000-0002-0000-0200-000002000000}">
      <formula1>0</formula1>
      <formula2>10</formula2>
    </dataValidation>
    <dataValidation type="list" allowBlank="1" showInputMessage="1" showErrorMessage="1" sqref="J57:J88 K19:K50" xr:uid="{00000000-0002-0000-0200-000003000000}">
      <formula1>"Ja,Nej"</formula1>
    </dataValidation>
    <dataValidation type="decimal" allowBlank="1" showInputMessage="1" showErrorMessage="1" sqref="D14:E14" xr:uid="{768064FE-194D-446C-B8F2-129F8F751CC6}">
      <formula1>0</formula1>
      <formula2>500</formula2>
    </dataValidation>
    <dataValidation type="decimal" allowBlank="1" showInputMessage="1" showErrorMessage="1" sqref="B12:C12" xr:uid="{E81B08D0-4D74-4801-92F2-71AC353A3868}">
      <formula1>0</formula1>
      <formula2>100000000</formula2>
    </dataValidation>
    <dataValidation type="decimal" allowBlank="1" showInputMessage="1" showErrorMessage="1" sqref="H12:K12 B14:C14" xr:uid="{00000000-0002-0000-0200-000006000000}">
      <formula1>0</formula1>
      <formula2>10000000</formula2>
    </dataValidation>
    <dataValidation type="decimal" allowBlank="1" showInputMessage="1" showErrorMessage="1" sqref="D12:G12" xr:uid="{AB651523-88AD-4665-877B-597889ED72AD}">
      <formula1>0</formula1>
      <formula2>100000</formula2>
    </dataValidation>
    <dataValidation type="decimal" allowBlank="1" showInputMessage="1" showErrorMessage="1" sqref="F14:G14 J14:K14" xr:uid="{3CB6B8CA-4C9B-4FB5-82D8-C3D8584F7699}">
      <formula1>0</formula1>
      <formula2>1000000</formula2>
    </dataValidation>
    <dataValidation type="decimal" allowBlank="1" showInputMessage="1" showErrorMessage="1" sqref="H14:I14" xr:uid="{B5DAC3B1-5470-40D8-A5DA-63D35651043F}">
      <formula1>0</formula1>
      <formula2>1000</formula2>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77" id="{3AFF0D00-CF10-4245-8E3D-69F3740B89C5}">
            <xm:f>'2. Avropsmall FKU'!$H$16&gt;0</xm:f>
            <x14:dxf>
              <fill>
                <patternFill>
                  <bgColor theme="0" tint="-4.9989318521683403E-2"/>
                </patternFill>
              </fill>
            </x14:dxf>
          </x14:cfRule>
          <xm:sqref>B14:C14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35"/>
  <sheetViews>
    <sheetView showGridLines="0" workbookViewId="0">
      <selection activeCell="A6" sqref="A6"/>
    </sheetView>
  </sheetViews>
  <sheetFormatPr defaultRowHeight="12" x14ac:dyDescent="0.2"/>
  <cols>
    <col min="1" max="1" width="69" customWidth="1"/>
    <col min="2" max="2" width="36.28515625" customWidth="1"/>
    <col min="8" max="12" width="14" customWidth="1"/>
  </cols>
  <sheetData>
    <row r="1" spans="4:4" ht="67.5" customHeight="1" x14ac:dyDescent="0.2">
      <c r="D1">
        <f>IF('3. Svarsmall FKU'!$H$11="",9,0)</f>
        <v>0</v>
      </c>
    </row>
    <row r="2" spans="4:4" ht="17.25" customHeight="1" x14ac:dyDescent="0.2"/>
    <row r="10" spans="4:4" ht="0.75" customHeight="1" x14ac:dyDescent="0.2"/>
    <row r="11" spans="4:4" ht="1.5" customHeight="1" x14ac:dyDescent="0.2"/>
    <row r="12" spans="4:4" ht="1.5" customHeight="1" x14ac:dyDescent="0.2"/>
    <row r="13" spans="4:4" ht="1.5" customHeight="1" x14ac:dyDescent="0.2"/>
    <row r="19" spans="2:10" x14ac:dyDescent="0.2">
      <c r="J19" s="302" t="s">
        <v>157</v>
      </c>
    </row>
    <row r="29" spans="2:10" x14ac:dyDescent="0.2">
      <c r="B29" s="302"/>
    </row>
    <row r="35" spans="9:9" x14ac:dyDescent="0.2">
      <c r="I35">
        <v>2022</v>
      </c>
    </row>
  </sheetData>
  <hyperlinks>
    <hyperlink ref="J19" r:id="rId1" xr:uid="{79393E30-DA59-4CF6-906F-727BF95556FE}"/>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rgb="FFC595C7"/>
  </sheetPr>
  <dimension ref="A1:AO51"/>
  <sheetViews>
    <sheetView showGridLines="0" zoomScale="110" zoomScaleNormal="110" workbookViewId="0">
      <selection activeCell="F22" sqref="F22"/>
    </sheetView>
  </sheetViews>
  <sheetFormatPr defaultColWidth="9.140625" defaultRowHeight="12" outlineLevelCol="1" x14ac:dyDescent="0.2"/>
  <cols>
    <col min="1" max="1" width="2.140625" customWidth="1"/>
    <col min="2" max="2" width="1.28515625" customWidth="1"/>
    <col min="3" max="3" width="56.85546875" customWidth="1"/>
    <col min="4" max="4" width="11.7109375" customWidth="1"/>
    <col min="5" max="5" width="17.7109375" customWidth="1"/>
    <col min="6" max="6" width="56.7109375" customWidth="1"/>
    <col min="7" max="7" width="1.42578125" customWidth="1"/>
    <col min="8" max="8" width="1.7109375" customWidth="1"/>
    <col min="9" max="9" width="8.42578125" hidden="1" customWidth="1" outlineLevel="1"/>
    <col min="10" max="10" width="15.28515625" hidden="1" customWidth="1" outlineLevel="1"/>
    <col min="11" max="13" width="9.140625" hidden="1" customWidth="1" outlineLevel="1"/>
    <col min="14" max="14" width="10.140625" hidden="1" customWidth="1" outlineLevel="1"/>
    <col min="15" max="19" width="9.140625" hidden="1" customWidth="1" outlineLevel="1"/>
    <col min="20" max="20" width="23.28515625" hidden="1" customWidth="1" outlineLevel="1"/>
    <col min="21" max="21" width="9.140625" hidden="1" customWidth="1" outlineLevel="1"/>
    <col min="22" max="22" width="9.140625" collapsed="1"/>
    <col min="23" max="28" width="9.140625" hidden="1" customWidth="1" outlineLevel="1"/>
    <col min="29" max="29" width="9.140625" collapsed="1"/>
    <col min="30" max="30" width="22.7109375" customWidth="1"/>
    <col min="31" max="31" width="11" bestFit="1" customWidth="1"/>
    <col min="32" max="32" width="12.85546875" customWidth="1"/>
    <col min="34" max="34" width="13" customWidth="1"/>
    <col min="35" max="35" width="17" customWidth="1"/>
    <col min="36" max="36" width="19.140625" customWidth="1"/>
    <col min="37" max="37" width="36.85546875" customWidth="1"/>
    <col min="38" max="38" width="13.7109375" customWidth="1"/>
  </cols>
  <sheetData>
    <row r="1" spans="1:41" ht="29.25" customHeight="1" thickBot="1" x14ac:dyDescent="0.25">
      <c r="A1" s="22"/>
      <c r="B1" s="1"/>
      <c r="C1" s="2"/>
      <c r="D1" s="2"/>
      <c r="E1" s="2"/>
      <c r="F1" s="305" t="s">
        <v>220</v>
      </c>
      <c r="G1" s="2"/>
      <c r="H1" s="22"/>
    </row>
    <row r="2" spans="1:41" ht="5.85" customHeight="1" x14ac:dyDescent="0.2">
      <c r="A2" s="22"/>
      <c r="B2" s="94"/>
      <c r="C2" s="95"/>
      <c r="D2" s="95"/>
      <c r="E2" s="95"/>
      <c r="F2" s="95"/>
      <c r="G2" s="96"/>
      <c r="H2" s="22"/>
    </row>
    <row r="3" spans="1:41" ht="12.75" x14ac:dyDescent="0.2">
      <c r="A3" s="22"/>
      <c r="B3" s="97"/>
      <c r="C3" s="4" t="s">
        <v>30</v>
      </c>
      <c r="D3" s="3"/>
      <c r="E3" s="304"/>
      <c r="F3" s="3"/>
      <c r="G3" s="98"/>
      <c r="H3" s="22"/>
    </row>
    <row r="4" spans="1:41" ht="4.9000000000000004" customHeight="1" x14ac:dyDescent="0.2">
      <c r="A4" s="22"/>
      <c r="B4" s="97"/>
      <c r="C4" s="36"/>
      <c r="D4" s="36"/>
      <c r="E4" s="36"/>
      <c r="F4" s="36"/>
      <c r="G4" s="98"/>
      <c r="H4" s="22"/>
    </row>
    <row r="5" spans="1:41" ht="12.4" customHeight="1" x14ac:dyDescent="0.2">
      <c r="A5" s="22"/>
      <c r="B5" s="99"/>
      <c r="C5" s="37" t="s">
        <v>4</v>
      </c>
      <c r="D5" s="38"/>
      <c r="E5" s="39" t="s">
        <v>31</v>
      </c>
      <c r="F5" s="40"/>
      <c r="G5" s="98"/>
      <c r="H5" s="22"/>
      <c r="AD5" s="22"/>
      <c r="AE5" s="22"/>
      <c r="AF5" s="22"/>
      <c r="AG5" s="22"/>
      <c r="AH5" s="22"/>
      <c r="AI5" s="22"/>
      <c r="AJ5" s="22"/>
      <c r="AK5" s="22"/>
      <c r="AL5" s="22"/>
      <c r="AM5" s="22"/>
      <c r="AN5" s="22"/>
      <c r="AO5" s="22"/>
    </row>
    <row r="6" spans="1:41" ht="12.4" customHeight="1" x14ac:dyDescent="0.2">
      <c r="A6" s="22"/>
      <c r="B6" s="100"/>
      <c r="C6" s="29" t="s">
        <v>12</v>
      </c>
      <c r="D6" s="73"/>
      <c r="E6" s="123">
        <f>'2. Avropsmall FKU'!J18</f>
        <v>0</v>
      </c>
      <c r="F6" s="32" t="s">
        <v>15</v>
      </c>
      <c r="G6" s="98"/>
      <c r="H6" s="22"/>
      <c r="AD6" s="291"/>
      <c r="AE6" s="22"/>
      <c r="AF6" s="22"/>
      <c r="AG6" s="22"/>
      <c r="AH6" s="22"/>
      <c r="AI6" s="22"/>
      <c r="AJ6" s="22"/>
      <c r="AK6" s="22"/>
      <c r="AL6" s="22"/>
      <c r="AM6" s="22"/>
      <c r="AN6" s="22"/>
      <c r="AO6" s="22"/>
    </row>
    <row r="7" spans="1:41" ht="12.4" customHeight="1" x14ac:dyDescent="0.25">
      <c r="A7" s="22"/>
      <c r="B7" s="100"/>
      <c r="C7" s="30" t="s">
        <v>13</v>
      </c>
      <c r="D7" s="74" t="s">
        <v>21</v>
      </c>
      <c r="E7" s="121">
        <f>'2. Avropsmall FKU'!F16</f>
        <v>0</v>
      </c>
      <c r="F7" s="33" t="s">
        <v>16</v>
      </c>
      <c r="G7" s="98"/>
      <c r="H7" s="22"/>
      <c r="AD7" s="22"/>
      <c r="AE7" s="291"/>
      <c r="AF7" s="292"/>
      <c r="AG7" s="22"/>
      <c r="AH7" s="22"/>
      <c r="AI7" s="22"/>
      <c r="AJ7" s="22"/>
      <c r="AK7" s="22"/>
      <c r="AL7" s="22"/>
      <c r="AM7" s="22"/>
      <c r="AN7" s="22"/>
      <c r="AO7" s="22"/>
    </row>
    <row r="8" spans="1:41" ht="12.4" customHeight="1" x14ac:dyDescent="0.25">
      <c r="A8" s="22"/>
      <c r="B8" s="100"/>
      <c r="C8" s="30" t="s">
        <v>24</v>
      </c>
      <c r="D8" s="74" t="s">
        <v>1</v>
      </c>
      <c r="E8" s="317">
        <f>'2. Avropsmall FKU'!D16</f>
        <v>0</v>
      </c>
      <c r="F8" s="33" t="s">
        <v>17</v>
      </c>
      <c r="G8" s="98"/>
      <c r="H8" s="22"/>
      <c r="AD8" s="22"/>
      <c r="AE8" s="22"/>
      <c r="AF8" s="291"/>
      <c r="AG8" s="292"/>
      <c r="AH8" s="22"/>
      <c r="AI8" s="22"/>
      <c r="AJ8" s="22"/>
      <c r="AK8" s="22"/>
      <c r="AL8" s="22"/>
      <c r="AM8" s="22"/>
      <c r="AN8" s="22"/>
      <c r="AO8" s="22"/>
    </row>
    <row r="9" spans="1:41" ht="12.4" customHeight="1" x14ac:dyDescent="0.25">
      <c r="A9" s="22"/>
      <c r="B9" s="100"/>
      <c r="C9" s="30" t="s">
        <v>8</v>
      </c>
      <c r="D9" s="74" t="str">
        <f>IF(E18="El","kr/kWh",IF(OR(E18="Annat gasbränsle än gasol",E18="Vätgasbil"),"kr/kg","kr/liter"))</f>
        <v>kr/liter</v>
      </c>
      <c r="E9" s="126">
        <f>'2. Avropsmall FKU'!D18</f>
        <v>0</v>
      </c>
      <c r="F9" s="33"/>
      <c r="G9" s="98"/>
      <c r="H9" s="22"/>
      <c r="AD9" s="22"/>
      <c r="AE9" s="22"/>
      <c r="AF9" s="293"/>
      <c r="AG9" s="291"/>
      <c r="AH9" s="294"/>
      <c r="AI9" s="293"/>
      <c r="AJ9" s="22"/>
      <c r="AK9" s="22"/>
      <c r="AL9" s="22"/>
      <c r="AM9" s="22"/>
      <c r="AN9" s="22"/>
      <c r="AO9" s="22"/>
    </row>
    <row r="10" spans="1:41" ht="12.4" customHeight="1" x14ac:dyDescent="0.2">
      <c r="A10" s="22"/>
      <c r="B10" s="100"/>
      <c r="C10" s="30" t="s">
        <v>6</v>
      </c>
      <c r="D10" s="74" t="s">
        <v>5</v>
      </c>
      <c r="E10" s="121">
        <f>'2. Avropsmall FKU'!B16</f>
        <v>0</v>
      </c>
      <c r="F10" s="33" t="s">
        <v>23</v>
      </c>
      <c r="G10" s="98"/>
      <c r="H10" s="22"/>
      <c r="AD10" s="22"/>
      <c r="AE10" s="22"/>
      <c r="AF10" s="22"/>
      <c r="AG10" s="22"/>
      <c r="AH10" s="291"/>
      <c r="AI10" s="22"/>
      <c r="AJ10" s="22"/>
      <c r="AK10" s="22"/>
      <c r="AL10" s="22"/>
      <c r="AM10" s="22"/>
      <c r="AN10" s="22"/>
      <c r="AO10" s="22"/>
    </row>
    <row r="11" spans="1:41" ht="11.65" customHeight="1" x14ac:dyDescent="0.2">
      <c r="A11" s="22"/>
      <c r="B11" s="100"/>
      <c r="C11" s="31" t="s">
        <v>14</v>
      </c>
      <c r="D11" s="75" t="s">
        <v>1</v>
      </c>
      <c r="E11" s="173">
        <f>'2. Avropsmall FKU'!H16</f>
        <v>0</v>
      </c>
      <c r="F11" s="34" t="s">
        <v>112</v>
      </c>
      <c r="G11" s="98"/>
      <c r="H11" s="22"/>
      <c r="AD11" s="22"/>
      <c r="AE11" s="22"/>
      <c r="AF11" s="22"/>
      <c r="AG11" s="22"/>
      <c r="AH11" s="22"/>
      <c r="AI11" s="291"/>
      <c r="AJ11" s="22"/>
      <c r="AK11" s="22"/>
      <c r="AL11" s="22"/>
      <c r="AM11" s="22"/>
      <c r="AN11" s="22"/>
      <c r="AO11" s="22"/>
    </row>
    <row r="12" spans="1:41" ht="11.65" customHeight="1" x14ac:dyDescent="0.2">
      <c r="A12" s="22"/>
      <c r="B12" s="100"/>
      <c r="C12" s="41" t="s">
        <v>190</v>
      </c>
      <c r="D12" s="76"/>
      <c r="E12" s="124">
        <f>'2. Avropsmall FKU'!F18</f>
        <v>0</v>
      </c>
      <c r="F12" s="35"/>
      <c r="G12" s="98"/>
      <c r="H12" s="22"/>
      <c r="AD12" s="22"/>
      <c r="AE12" s="22"/>
      <c r="AF12" s="22"/>
      <c r="AG12" s="22"/>
      <c r="AH12" s="22"/>
      <c r="AI12" s="22"/>
      <c r="AJ12" s="291"/>
      <c r="AK12" s="22"/>
      <c r="AL12" s="22"/>
      <c r="AM12" s="22"/>
      <c r="AN12" s="22"/>
      <c r="AO12" s="22"/>
    </row>
    <row r="13" spans="1:41" ht="13.15" customHeight="1" x14ac:dyDescent="0.2">
      <c r="A13" s="22"/>
      <c r="B13" s="99"/>
      <c r="C13" s="25"/>
      <c r="D13" s="77"/>
      <c r="E13" s="18"/>
      <c r="F13" s="18"/>
      <c r="G13" s="101"/>
      <c r="H13" s="22"/>
      <c r="AD13" s="22"/>
      <c r="AE13" s="22"/>
      <c r="AF13" s="22"/>
      <c r="AG13" s="22"/>
      <c r="AH13" s="22"/>
      <c r="AI13" s="22"/>
      <c r="AJ13" s="22"/>
      <c r="AK13" s="291"/>
      <c r="AL13" s="22"/>
      <c r="AM13" s="291"/>
      <c r="AN13" s="22"/>
      <c r="AO13" s="22"/>
    </row>
    <row r="14" spans="1:41" ht="12.4" customHeight="1" x14ac:dyDescent="0.2">
      <c r="A14" s="22"/>
      <c r="B14" s="99"/>
      <c r="C14" s="37" t="s">
        <v>32</v>
      </c>
      <c r="D14" s="78"/>
      <c r="E14" s="39"/>
      <c r="F14" s="40"/>
      <c r="G14" s="101"/>
      <c r="H14" s="22"/>
      <c r="AD14" s="22"/>
      <c r="AE14" s="22"/>
      <c r="AF14" s="22"/>
      <c r="AG14" s="22"/>
      <c r="AH14" s="22"/>
      <c r="AI14" s="22"/>
      <c r="AJ14" s="22"/>
      <c r="AK14" s="291"/>
      <c r="AL14" s="22"/>
      <c r="AM14" s="22"/>
      <c r="AN14" s="22"/>
      <c r="AO14" s="22"/>
    </row>
    <row r="15" spans="1:41" ht="11.65" customHeight="1" x14ac:dyDescent="0.2">
      <c r="A15" s="22"/>
      <c r="B15" s="99"/>
      <c r="C15" s="42" t="s">
        <v>9</v>
      </c>
      <c r="D15" s="79"/>
      <c r="E15" s="122" t="str">
        <f>IF('3. Svarsmall FKU'!D10="","",'3. Svarsmall FKU'!D10)</f>
        <v/>
      </c>
      <c r="F15" s="60"/>
      <c r="G15" s="101"/>
      <c r="H15" s="22"/>
      <c r="AD15" s="22"/>
      <c r="AE15" s="22"/>
      <c r="AF15" s="295"/>
      <c r="AG15" s="22"/>
      <c r="AH15" s="22"/>
      <c r="AI15" s="22"/>
      <c r="AJ15" s="22"/>
      <c r="AK15" s="22"/>
      <c r="AL15" s="22"/>
      <c r="AM15" s="22"/>
      <c r="AN15" s="22"/>
      <c r="AO15" s="22"/>
    </row>
    <row r="16" spans="1:41" ht="11.65" customHeight="1" x14ac:dyDescent="0.2">
      <c r="A16" s="22"/>
      <c r="B16" s="102"/>
      <c r="C16" s="23" t="s">
        <v>216</v>
      </c>
      <c r="D16" s="72" t="s">
        <v>0</v>
      </c>
      <c r="E16" s="129">
        <f>'3. Svarsmall FKU'!B12</f>
        <v>0</v>
      </c>
      <c r="F16" s="62"/>
      <c r="G16" s="101"/>
      <c r="H16" s="22"/>
      <c r="AD16" s="22"/>
      <c r="AE16" s="22"/>
      <c r="AF16" s="22"/>
      <c r="AG16" s="22"/>
      <c r="AH16" s="22"/>
      <c r="AI16" s="22"/>
      <c r="AJ16" s="22"/>
      <c r="AK16" s="22"/>
      <c r="AL16" s="22"/>
      <c r="AM16" s="22"/>
      <c r="AN16" s="22"/>
      <c r="AO16" s="22"/>
    </row>
    <row r="17" spans="1:41" ht="11.65" customHeight="1" x14ac:dyDescent="0.2">
      <c r="A17" s="22"/>
      <c r="B17" s="102"/>
      <c r="C17" s="23"/>
      <c r="D17" s="72"/>
      <c r="E17" s="125"/>
      <c r="F17" s="62"/>
      <c r="G17" s="101"/>
      <c r="H17" s="22"/>
      <c r="AD17" s="22"/>
      <c r="AE17" s="22"/>
      <c r="AF17" s="22"/>
      <c r="AG17" s="22"/>
      <c r="AH17" s="22"/>
      <c r="AI17" s="22"/>
      <c r="AJ17" s="22"/>
      <c r="AK17" s="22"/>
      <c r="AL17" s="22"/>
      <c r="AM17" s="22"/>
      <c r="AN17" s="22"/>
      <c r="AO17" s="22"/>
    </row>
    <row r="18" spans="1:41" ht="11.65" customHeight="1" x14ac:dyDescent="0.2">
      <c r="A18" s="22"/>
      <c r="B18" s="102"/>
      <c r="C18" s="23" t="s">
        <v>38</v>
      </c>
      <c r="D18" s="72"/>
      <c r="E18" s="320">
        <f>'2. Avropsmall FKU'!B18</f>
        <v>0</v>
      </c>
      <c r="F18" s="62"/>
      <c r="G18" s="101"/>
      <c r="H18" s="22"/>
      <c r="AD18" s="22"/>
      <c r="AE18" s="22"/>
      <c r="AF18" s="22"/>
      <c r="AG18" s="22"/>
      <c r="AH18" s="22"/>
      <c r="AI18" s="22"/>
      <c r="AJ18" s="22"/>
      <c r="AK18" s="22"/>
      <c r="AL18" s="22"/>
      <c r="AM18" s="22"/>
      <c r="AN18" s="22"/>
      <c r="AO18" s="22"/>
    </row>
    <row r="19" spans="1:41" ht="11.65" customHeight="1" x14ac:dyDescent="0.2">
      <c r="A19" s="22"/>
      <c r="B19" s="102"/>
      <c r="C19" s="23" t="s">
        <v>46</v>
      </c>
      <c r="D19" s="72" t="s">
        <v>37</v>
      </c>
      <c r="E19" s="290">
        <f>'3. Svarsmall FKU'!D14</f>
        <v>0</v>
      </c>
      <c r="F19" s="297" t="s">
        <v>152</v>
      </c>
      <c r="G19" s="101"/>
      <c r="H19" s="22"/>
      <c r="AD19" s="22"/>
      <c r="AE19" s="22"/>
      <c r="AF19" s="22"/>
      <c r="AG19" s="22"/>
      <c r="AH19" s="22"/>
      <c r="AI19" s="22"/>
      <c r="AJ19" s="22"/>
      <c r="AK19" s="22"/>
      <c r="AL19" s="22"/>
      <c r="AM19" s="22"/>
      <c r="AN19" s="22"/>
      <c r="AO19" s="22"/>
    </row>
    <row r="20" spans="1:41" ht="12.4" customHeight="1" x14ac:dyDescent="0.2">
      <c r="A20" s="22"/>
      <c r="B20" s="99"/>
      <c r="C20" s="23" t="s">
        <v>7</v>
      </c>
      <c r="D20" s="137" t="str">
        <f>IF(OR(E18="Annat gasbränsle än gasol", E18="Vätgasbil"),   "kg/100 km", "liter/100 km")</f>
        <v>liter/100 km</v>
      </c>
      <c r="E20" s="128">
        <f>'3. Svarsmall FKU'!H14</f>
        <v>0</v>
      </c>
      <c r="F20" s="62"/>
      <c r="G20" s="101"/>
      <c r="H20" s="22"/>
      <c r="AD20" s="22"/>
      <c r="AE20" s="22"/>
      <c r="AF20" s="22"/>
      <c r="AG20" s="22"/>
      <c r="AH20" s="22"/>
      <c r="AI20" s="22"/>
      <c r="AJ20" s="22"/>
      <c r="AK20" s="22"/>
      <c r="AL20" s="22"/>
      <c r="AM20" s="22"/>
      <c r="AN20" s="22"/>
      <c r="AO20" s="22"/>
    </row>
    <row r="21" spans="1:41" ht="2.85" hidden="1" customHeight="1" x14ac:dyDescent="0.2">
      <c r="A21" s="22"/>
      <c r="B21" s="99"/>
      <c r="C21" s="26"/>
      <c r="D21" s="80"/>
      <c r="E21" s="5"/>
      <c r="F21" s="61"/>
      <c r="G21" s="104"/>
      <c r="H21" s="22"/>
      <c r="AD21" s="22"/>
      <c r="AE21" s="22"/>
      <c r="AF21" s="22"/>
      <c r="AG21" s="22"/>
      <c r="AH21" s="22"/>
      <c r="AI21" s="22"/>
      <c r="AJ21" s="22"/>
      <c r="AK21" s="22"/>
      <c r="AL21" s="22"/>
      <c r="AM21" s="22"/>
      <c r="AN21" s="22"/>
      <c r="AO21" s="22"/>
    </row>
    <row r="22" spans="1:41" ht="11.65" customHeight="1" x14ac:dyDescent="0.2">
      <c r="A22" s="22"/>
      <c r="B22" s="99"/>
      <c r="C22" s="9" t="s">
        <v>27</v>
      </c>
      <c r="D22" s="81"/>
      <c r="E22" s="20">
        <f>(E20/10)*E10*E9</f>
        <v>0</v>
      </c>
      <c r="F22" s="62"/>
      <c r="G22" s="104"/>
      <c r="H22" s="22"/>
      <c r="AD22" s="22"/>
      <c r="AE22" s="22"/>
      <c r="AF22" s="22"/>
      <c r="AG22" s="22"/>
      <c r="AH22" s="22"/>
      <c r="AI22" s="22"/>
      <c r="AJ22" s="22"/>
      <c r="AK22" s="22"/>
      <c r="AL22" s="22"/>
      <c r="AM22" s="22"/>
      <c r="AN22" s="22"/>
      <c r="AO22" s="22"/>
    </row>
    <row r="23" spans="1:41" ht="10.5" customHeight="1" x14ac:dyDescent="0.2">
      <c r="A23" s="22"/>
      <c r="B23" s="102"/>
      <c r="C23" s="66" t="s">
        <v>34</v>
      </c>
      <c r="D23" s="82"/>
      <c r="E23" s="68">
        <f>E22-PV(E8,E7-1,((E20/10)*E10*E9))</f>
        <v>0</v>
      </c>
      <c r="F23" s="69"/>
      <c r="G23" s="105"/>
      <c r="H23" s="22"/>
      <c r="AD23" s="22"/>
      <c r="AE23" s="22"/>
      <c r="AF23" s="22"/>
      <c r="AG23" s="22"/>
      <c r="AH23" s="22"/>
      <c r="AI23" s="22"/>
      <c r="AJ23" s="22"/>
      <c r="AK23" s="22"/>
      <c r="AL23" s="22"/>
      <c r="AM23" s="22"/>
      <c r="AN23" s="22"/>
      <c r="AO23" s="22"/>
    </row>
    <row r="24" spans="1:41" ht="5.65" customHeight="1" x14ac:dyDescent="0.2">
      <c r="A24" s="22"/>
      <c r="B24" s="99"/>
      <c r="C24" s="65"/>
      <c r="D24" s="83"/>
      <c r="E24" s="67"/>
      <c r="F24" s="67"/>
      <c r="G24" s="104"/>
      <c r="H24" s="22"/>
      <c r="AD24" s="22"/>
      <c r="AE24" s="22"/>
      <c r="AF24" s="22"/>
      <c r="AG24" s="22"/>
      <c r="AH24" s="22"/>
      <c r="AI24" s="22"/>
      <c r="AJ24" s="22"/>
      <c r="AK24" s="22"/>
      <c r="AL24" s="22"/>
      <c r="AM24" s="22"/>
      <c r="AN24" s="22"/>
      <c r="AO24" s="22"/>
    </row>
    <row r="25" spans="1:41" ht="12.4" customHeight="1" x14ac:dyDescent="0.2">
      <c r="A25" s="22"/>
      <c r="B25" s="100"/>
      <c r="C25" s="48" t="s">
        <v>50</v>
      </c>
      <c r="D25" s="84"/>
      <c r="E25" s="47"/>
      <c r="F25" s="40"/>
      <c r="G25" s="103"/>
      <c r="H25" s="22"/>
      <c r="AD25" s="22"/>
      <c r="AE25" s="22"/>
      <c r="AF25" s="22"/>
      <c r="AG25" s="22"/>
      <c r="AH25" s="22"/>
      <c r="AI25" s="22"/>
      <c r="AJ25" s="22"/>
      <c r="AK25" s="22"/>
      <c r="AL25" s="22"/>
      <c r="AM25" s="22"/>
      <c r="AN25" s="22"/>
      <c r="AO25" s="22"/>
    </row>
    <row r="26" spans="1:41" ht="1.1499999999999999" customHeight="1" x14ac:dyDescent="0.2">
      <c r="A26" s="22"/>
      <c r="B26" s="99"/>
      <c r="C26" s="46" t="s">
        <v>28</v>
      </c>
      <c r="D26" s="85" t="s">
        <v>22</v>
      </c>
      <c r="E26" s="114"/>
      <c r="F26" s="45" t="str">
        <f>IFERROR(IF(AND(E26*1&gt;0,E27*1&gt;0),"Välj endast ett beräkningssätt",""),"")</f>
        <v/>
      </c>
      <c r="G26" s="103"/>
      <c r="H26" s="22"/>
      <c r="AD26" s="22"/>
      <c r="AE26" s="22"/>
      <c r="AF26" s="22"/>
      <c r="AG26" s="22"/>
      <c r="AH26" s="22"/>
      <c r="AI26" s="22"/>
      <c r="AJ26" s="22"/>
      <c r="AK26" s="22"/>
      <c r="AL26" s="22"/>
      <c r="AM26" s="22"/>
      <c r="AN26" s="22"/>
      <c r="AO26" s="22"/>
    </row>
    <row r="27" spans="1:41" ht="13.35" customHeight="1" x14ac:dyDescent="0.2">
      <c r="A27" s="22"/>
      <c r="B27" s="99"/>
      <c r="C27" s="23" t="s">
        <v>19</v>
      </c>
      <c r="D27" s="86" t="s">
        <v>22</v>
      </c>
      <c r="E27" s="127">
        <f>'3. Svarsmall FKU'!F14</f>
        <v>0</v>
      </c>
      <c r="F27" s="21"/>
      <c r="G27" s="103"/>
      <c r="H27" s="22"/>
      <c r="AD27" s="22"/>
      <c r="AE27" s="22"/>
      <c r="AF27" s="22"/>
      <c r="AG27" s="22"/>
      <c r="AH27" s="22"/>
      <c r="AI27" s="22"/>
      <c r="AJ27" s="22"/>
      <c r="AK27" s="22"/>
      <c r="AL27" s="22"/>
      <c r="AM27" s="22"/>
      <c r="AN27" s="22"/>
      <c r="AO27" s="22"/>
    </row>
    <row r="28" spans="1:41" ht="2.85" hidden="1" customHeight="1" x14ac:dyDescent="0.2">
      <c r="A28" s="22"/>
      <c r="B28" s="99"/>
      <c r="C28" s="24" t="s">
        <v>29</v>
      </c>
      <c r="D28" s="87"/>
      <c r="E28" s="19">
        <f>IFERROR(IF(AND(E26*1&gt;0,E27*1&gt;0),"Välj endast ett beräkningssätt",IF(E26*1&gt;0,E26,E27)),E27)</f>
        <v>0</v>
      </c>
      <c r="F28" s="10"/>
      <c r="G28" s="103"/>
      <c r="H28" s="22"/>
      <c r="AD28" s="22"/>
      <c r="AE28" s="22"/>
      <c r="AF28" s="22"/>
      <c r="AG28" s="22"/>
      <c r="AH28" s="22"/>
      <c r="AI28" s="22"/>
      <c r="AJ28" s="22"/>
      <c r="AK28" s="22"/>
      <c r="AL28" s="22"/>
      <c r="AM28" s="22"/>
      <c r="AN28" s="22"/>
      <c r="AO28" s="22"/>
    </row>
    <row r="29" spans="1:41" ht="11.65" customHeight="1" x14ac:dyDescent="0.2">
      <c r="A29" s="22"/>
      <c r="B29" s="102"/>
      <c r="C29" s="64" t="s">
        <v>33</v>
      </c>
      <c r="D29" s="88"/>
      <c r="E29" s="113">
        <f>IFERROR(-PV(E8,E7,E28),"Välj endast ett beräkningssätt")</f>
        <v>0</v>
      </c>
      <c r="F29" s="14"/>
      <c r="G29" s="105"/>
      <c r="H29" s="22"/>
      <c r="AD29" s="22"/>
      <c r="AE29" s="22"/>
      <c r="AF29" s="22"/>
      <c r="AG29" s="22"/>
      <c r="AH29" s="22"/>
      <c r="AI29" s="22"/>
      <c r="AJ29" s="22"/>
      <c r="AK29" s="22"/>
      <c r="AL29" s="22"/>
      <c r="AM29" s="22"/>
      <c r="AN29" s="22"/>
      <c r="AO29" s="22"/>
    </row>
    <row r="30" spans="1:41" ht="5.65" customHeight="1" x14ac:dyDescent="0.2">
      <c r="A30" s="22"/>
      <c r="B30" s="99"/>
      <c r="C30" s="43"/>
      <c r="D30" s="89"/>
      <c r="E30" s="44"/>
      <c r="F30" s="44"/>
      <c r="G30" s="104"/>
      <c r="H30" s="22"/>
      <c r="AD30" s="22"/>
      <c r="AE30" s="22"/>
      <c r="AF30" s="22"/>
      <c r="AG30" s="22"/>
      <c r="AH30" s="22"/>
      <c r="AI30" s="22"/>
      <c r="AJ30" s="22"/>
      <c r="AK30" s="22"/>
      <c r="AL30" s="22"/>
      <c r="AM30" s="22"/>
      <c r="AN30" s="22"/>
      <c r="AO30" s="22"/>
    </row>
    <row r="31" spans="1:41" ht="12.4" customHeight="1" x14ac:dyDescent="0.2">
      <c r="A31" s="22"/>
      <c r="B31" s="99"/>
      <c r="C31" s="37" t="s">
        <v>204</v>
      </c>
      <c r="D31" s="78"/>
      <c r="E31" s="39"/>
      <c r="F31" s="40"/>
      <c r="G31" s="103"/>
      <c r="H31" s="22"/>
      <c r="AD31" s="22"/>
      <c r="AE31" s="22"/>
      <c r="AF31" s="22"/>
      <c r="AG31" s="22"/>
      <c r="AH31" s="22"/>
      <c r="AI31" s="22"/>
      <c r="AJ31" s="22"/>
      <c r="AK31" s="22"/>
      <c r="AL31" s="22"/>
      <c r="AM31" s="22"/>
      <c r="AN31" s="22"/>
      <c r="AO31" s="22"/>
    </row>
    <row r="32" spans="1:41" ht="11.65" customHeight="1" x14ac:dyDescent="0.2">
      <c r="A32" s="22"/>
      <c r="B32" s="99"/>
      <c r="C32" s="46" t="s">
        <v>48</v>
      </c>
      <c r="D32" s="85" t="s">
        <v>3</v>
      </c>
      <c r="E32" s="6">
        <f>'3. Svarsmall FKU'!J14</f>
        <v>0</v>
      </c>
      <c r="F32" s="12" t="s">
        <v>18</v>
      </c>
      <c r="G32" s="103"/>
      <c r="H32" s="22"/>
    </row>
    <row r="33" spans="1:8" ht="11.65" customHeight="1" x14ac:dyDescent="0.2">
      <c r="A33" s="22"/>
      <c r="B33" s="99"/>
      <c r="C33" s="70" t="s">
        <v>49</v>
      </c>
      <c r="D33" s="118" t="s">
        <v>3</v>
      </c>
      <c r="E33" s="115">
        <f>IF(OR(E18="El och bensin/diesel",E18="Annat gasbränsle än gasol",E18="Vätgasbil",    E18="Etanol E85",E18="Etanol"),360,0)</f>
        <v>0</v>
      </c>
      <c r="F33" s="117"/>
      <c r="G33" s="103"/>
      <c r="H33" s="22"/>
    </row>
    <row r="34" spans="1:8" ht="11.65" customHeight="1" x14ac:dyDescent="0.2">
      <c r="A34" s="22"/>
      <c r="B34" s="102"/>
      <c r="C34" s="70" t="s">
        <v>45</v>
      </c>
      <c r="D34" s="90" t="s">
        <v>3</v>
      </c>
      <c r="E34" s="115">
        <f>IF(OR(E18="Bensin",E18="Diesel"),
IF(E18="Bensin",IF(E19&lt;=75,360,
IF(AND(E19&gt;75,E19&lt;=125),360+(E19-75)*107,360+(125-75)*107+(E19-125)*132)),250
+
IF(E19&lt;=75,360+13.52*E19,IF(AND(E19&gt;75,E19&lt;=125),360+13.52*E19+(E19-75)*107,360+(125-75)*107+13.52*E19+(E19-125)*132))),0)</f>
        <v>0</v>
      </c>
      <c r="F34" s="63"/>
      <c r="G34" s="103"/>
      <c r="H34" s="22"/>
    </row>
    <row r="35" spans="1:8" ht="11.65" customHeight="1" x14ac:dyDescent="0.2">
      <c r="A35" s="22"/>
      <c r="B35" s="102"/>
      <c r="C35" s="71" t="s">
        <v>36</v>
      </c>
      <c r="D35" s="91"/>
      <c r="E35" s="50">
        <f>((-PV(E8,E7-1,E32))*-1-(+PV(E8,MIN(E7,3)-1,E32))-E33+PV(E8,E7-1,E33)-E34+PV(E8,MIN(E7,3)-1,E34))*-1</f>
        <v>0</v>
      </c>
      <c r="F35" s="51"/>
      <c r="G35" s="103"/>
      <c r="H35" s="22"/>
    </row>
    <row r="36" spans="1:8" ht="5.65" customHeight="1" x14ac:dyDescent="0.2">
      <c r="A36" s="22"/>
      <c r="B36" s="102"/>
      <c r="C36" s="52"/>
      <c r="D36" s="92"/>
      <c r="E36" s="53"/>
      <c r="F36" s="54"/>
      <c r="G36" s="105"/>
      <c r="H36" s="22"/>
    </row>
    <row r="37" spans="1:8" ht="11.65" customHeight="1" x14ac:dyDescent="0.2">
      <c r="A37" s="22"/>
      <c r="B37" s="99"/>
      <c r="C37" s="27" t="s">
        <v>25</v>
      </c>
      <c r="D37" s="93"/>
      <c r="E37" s="6">
        <f>E16*E11</f>
        <v>0</v>
      </c>
      <c r="F37" s="441" t="s">
        <v>47</v>
      </c>
      <c r="G37" s="106"/>
      <c r="H37" s="22"/>
    </row>
    <row r="38" spans="1:8" ht="11.65" customHeight="1" x14ac:dyDescent="0.2">
      <c r="A38" s="22"/>
      <c r="B38" s="99"/>
      <c r="C38" s="11" t="s">
        <v>26</v>
      </c>
      <c r="D38" s="85"/>
      <c r="E38" s="6">
        <f>'3. Svarsmall FKU'!B14</f>
        <v>0</v>
      </c>
      <c r="F38" s="442"/>
      <c r="G38" s="107"/>
      <c r="H38" s="22"/>
    </row>
    <row r="39" spans="1:8" ht="12.4" customHeight="1" x14ac:dyDescent="0.2">
      <c r="A39" s="22"/>
      <c r="B39" s="99"/>
      <c r="C39" s="26"/>
      <c r="D39" s="80"/>
      <c r="E39" s="5"/>
      <c r="F39" s="7"/>
      <c r="G39" s="104"/>
      <c r="H39" s="22"/>
    </row>
    <row r="40" spans="1:8" ht="11.65" customHeight="1" x14ac:dyDescent="0.2">
      <c r="A40" s="22"/>
      <c r="B40" s="99"/>
      <c r="C40" s="23" t="s">
        <v>155</v>
      </c>
      <c r="D40" s="86" t="s">
        <v>0</v>
      </c>
      <c r="E40" s="120">
        <f>(E16)-IF(E11&gt;0,E37,E38)</f>
        <v>0</v>
      </c>
      <c r="F40" s="8"/>
      <c r="G40" s="108"/>
      <c r="H40" s="22"/>
    </row>
    <row r="41" spans="1:8" ht="2.1" hidden="1" customHeight="1" x14ac:dyDescent="0.2">
      <c r="A41" s="22"/>
      <c r="B41" s="99"/>
      <c r="C41" s="26"/>
      <c r="D41" s="80"/>
      <c r="E41" s="5"/>
      <c r="F41" s="7"/>
      <c r="G41" s="104"/>
      <c r="H41" s="22"/>
    </row>
    <row r="42" spans="1:8" ht="17.100000000000001" customHeight="1" x14ac:dyDescent="0.2">
      <c r="A42" s="22"/>
      <c r="B42" s="99"/>
      <c r="C42" s="55" t="s">
        <v>20</v>
      </c>
      <c r="D42" s="82"/>
      <c r="E42" s="56">
        <f>-PV($E$8,$E$7,,IF(E11&gt;0,E37,E38))</f>
        <v>0</v>
      </c>
      <c r="F42" s="49"/>
      <c r="G42" s="105"/>
      <c r="H42" s="22"/>
    </row>
    <row r="43" spans="1:8" ht="3" customHeight="1" x14ac:dyDescent="0.2">
      <c r="A43" s="22"/>
      <c r="B43" s="99"/>
      <c r="C43" s="25"/>
      <c r="D43" s="17"/>
      <c r="E43" s="18"/>
      <c r="F43" s="18"/>
      <c r="G43" s="104"/>
      <c r="H43" s="22"/>
    </row>
    <row r="44" spans="1:8" ht="4.1500000000000004" hidden="1" customHeight="1" x14ac:dyDescent="0.2">
      <c r="A44" s="22"/>
      <c r="B44" s="99"/>
      <c r="C44" s="25"/>
      <c r="D44" s="17"/>
      <c r="E44" s="18"/>
      <c r="F44" s="18"/>
      <c r="G44" s="104"/>
      <c r="H44" s="22"/>
    </row>
    <row r="45" spans="1:8" ht="12.4" customHeight="1" x14ac:dyDescent="0.2">
      <c r="A45" s="22"/>
      <c r="B45" s="99"/>
      <c r="C45" s="37" t="s">
        <v>177</v>
      </c>
      <c r="D45" s="38"/>
      <c r="E45" s="39"/>
      <c r="F45" s="40"/>
      <c r="G45" s="104"/>
      <c r="H45" s="22"/>
    </row>
    <row r="46" spans="1:8" ht="16.149999999999999" customHeight="1" x14ac:dyDescent="0.2">
      <c r="A46" s="22"/>
      <c r="B46" s="99"/>
      <c r="C46" s="11" t="s">
        <v>178</v>
      </c>
      <c r="D46" s="57"/>
      <c r="E46" s="58">
        <f>IF(E18="El","LCC beräknas för elbilar i flik 5",(SUM(E16,E35,E23,E29,(PV($E$8,$E$7,,IF(E11&gt;0,E37,E38))))))</f>
        <v>0</v>
      </c>
      <c r="F46" s="59"/>
      <c r="G46" s="109"/>
      <c r="H46" s="22"/>
    </row>
    <row r="47" spans="1:8" ht="15" customHeight="1" x14ac:dyDescent="0.2">
      <c r="A47" s="22"/>
      <c r="B47" s="99"/>
      <c r="C47" s="11" t="s">
        <v>179</v>
      </c>
      <c r="D47" s="57"/>
      <c r="E47" s="58">
        <f>IFERROR(E46*(1-'2. Avropsmall FKU'!G144),"LCC beräknas för elbilar i flik 5")</f>
        <v>0</v>
      </c>
      <c r="F47" s="237" t="s">
        <v>126</v>
      </c>
      <c r="G47" s="104"/>
      <c r="H47" s="22"/>
    </row>
    <row r="48" spans="1:8" ht="16.149999999999999" hidden="1" customHeight="1" x14ac:dyDescent="0.2">
      <c r="A48" s="22"/>
      <c r="B48" s="99"/>
      <c r="C48" s="28" t="s">
        <v>2</v>
      </c>
      <c r="D48" s="13"/>
      <c r="E48" s="16">
        <f>E46*E6</f>
        <v>0</v>
      </c>
      <c r="F48" s="14"/>
      <c r="G48" s="109"/>
      <c r="H48" s="22"/>
    </row>
    <row r="49" spans="1:8" ht="5.65" customHeight="1" thickBot="1" x14ac:dyDescent="0.25">
      <c r="A49" s="22"/>
      <c r="B49" s="110"/>
      <c r="C49" s="111"/>
      <c r="D49" s="111"/>
      <c r="E49" s="111"/>
      <c r="F49" s="111"/>
      <c r="G49" s="112"/>
      <c r="H49" s="15"/>
    </row>
    <row r="50" spans="1:8" x14ac:dyDescent="0.2">
      <c r="A50" s="22"/>
    </row>
    <row r="51" spans="1:8" x14ac:dyDescent="0.2">
      <c r="E51" s="119"/>
    </row>
  </sheetData>
  <sheetProtection sheet="1" objects="1" scenarios="1"/>
  <mergeCells count="1">
    <mergeCell ref="F37:F38"/>
  </mergeCells>
  <conditionalFormatting sqref="B1:G4 G23 G34:G36">
    <cfRule type="expression" dxfId="36" priority="74" stopIfTrue="1">
      <formula>"OM($E$17&gt;0 och $E$16=0)"</formula>
    </cfRule>
  </conditionalFormatting>
  <conditionalFormatting sqref="B46:G46">
    <cfRule type="expression" dxfId="35" priority="47" stopIfTrue="1">
      <formula>"OM($E$17&gt;0 och $E$16=0)"</formula>
    </cfRule>
  </conditionalFormatting>
  <conditionalFormatting sqref="B48:G48">
    <cfRule type="expression" dxfId="34" priority="46" stopIfTrue="1">
      <formula>"OM($E$17&gt;0 och $E$16=0)"</formula>
    </cfRule>
  </conditionalFormatting>
  <conditionalFormatting sqref="C16:C20">
    <cfRule type="expression" dxfId="33" priority="22" stopIfTrue="1">
      <formula>"OM($E$17&gt;0 och $E$16=0)"</formula>
    </cfRule>
  </conditionalFormatting>
  <conditionalFormatting sqref="C17">
    <cfRule type="expression" dxfId="32" priority="12">
      <formula>OR(E18="Bensin",E18="Diesel")</formula>
    </cfRule>
  </conditionalFormatting>
  <conditionalFormatting sqref="C33:C34">
    <cfRule type="expression" dxfId="31" priority="9" stopIfTrue="1">
      <formula>"OM($E$17&gt;0 och $E$16=0)"</formula>
    </cfRule>
  </conditionalFormatting>
  <conditionalFormatting sqref="C37">
    <cfRule type="expression" dxfId="30" priority="66">
      <formula>Restvarde&lt;1</formula>
    </cfRule>
  </conditionalFormatting>
  <conditionalFormatting sqref="C38">
    <cfRule type="expression" dxfId="29" priority="67">
      <formula>Restvarde&gt;0</formula>
    </cfRule>
  </conditionalFormatting>
  <conditionalFormatting sqref="C35:D35">
    <cfRule type="expression" dxfId="28" priority="30" stopIfTrue="1">
      <formula>"OM($E$17&gt;0 och $E$16=0)"</formula>
    </cfRule>
  </conditionalFormatting>
  <conditionalFormatting sqref="C22:F23">
    <cfRule type="expression" dxfId="27" priority="23" stopIfTrue="1">
      <formula>"OM($E$17&gt;0 och $E$16=0)"</formula>
    </cfRule>
  </conditionalFormatting>
  <conditionalFormatting sqref="C47:F47">
    <cfRule type="expression" dxfId="26" priority="2" stopIfTrue="1">
      <formula>"OM($E$17&gt;0 och $E$16=0)"</formula>
    </cfRule>
  </conditionalFormatting>
  <conditionalFormatting sqref="C29:G29">
    <cfRule type="expression" dxfId="25" priority="41" stopIfTrue="1">
      <formula>"OM($E$17&gt;0 och $E$16=0)"</formula>
    </cfRule>
  </conditionalFormatting>
  <conditionalFormatting sqref="C42:G42">
    <cfRule type="expression" dxfId="24" priority="48" stopIfTrue="1">
      <formula>"OM($E$17&gt;0 och $E$16=0)"</formula>
    </cfRule>
  </conditionalFormatting>
  <conditionalFormatting sqref="D34">
    <cfRule type="expression" dxfId="23" priority="7" stopIfTrue="1">
      <formula>"OM($E$17&gt;0 och $E$16=0)"</formula>
    </cfRule>
  </conditionalFormatting>
  <conditionalFormatting sqref="E16">
    <cfRule type="expression" dxfId="22" priority="14">
      <formula>AND($E$26&gt;0,$E$27&gt;0)</formula>
    </cfRule>
  </conditionalFormatting>
  <conditionalFormatting sqref="E20">
    <cfRule type="expression" dxfId="21" priority="13">
      <formula>AND($E$26&gt;0,$E$27&gt;0)</formula>
    </cfRule>
  </conditionalFormatting>
  <conditionalFormatting sqref="E26:E27">
    <cfRule type="expression" dxfId="20" priority="17">
      <formula>AND($E$26&gt;0,$E$27&gt;0)</formula>
    </cfRule>
  </conditionalFormatting>
  <conditionalFormatting sqref="E33">
    <cfRule type="expression" dxfId="19" priority="10" stopIfTrue="1">
      <formula>"OM($E$17&gt;0 och $E$16=0)"</formula>
    </cfRule>
  </conditionalFormatting>
  <conditionalFormatting sqref="E34:F35">
    <cfRule type="expression" dxfId="18" priority="29" stopIfTrue="1">
      <formula>"OM($E$17&gt;0 och $E$16=0)"</formula>
    </cfRule>
  </conditionalFormatting>
  <conditionalFormatting sqref="F16:F20">
    <cfRule type="expression" dxfId="17" priority="19" stopIfTrue="1">
      <formula>"OM($E$17&gt;0 och $E$16=0)"</formula>
    </cfRule>
  </conditionalFormatting>
  <conditionalFormatting sqref="G5:G12">
    <cfRule type="expression" dxfId="16" priority="24" stopIfTrue="1">
      <formula>"OM($E$17&gt;0 och $E$16=0)"</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C595C7"/>
  </sheetPr>
  <dimension ref="A1:H46"/>
  <sheetViews>
    <sheetView showGridLines="0" zoomScale="110" zoomScaleNormal="110" workbookViewId="0">
      <selection activeCell="M39" sqref="M39"/>
    </sheetView>
  </sheetViews>
  <sheetFormatPr defaultColWidth="9.140625" defaultRowHeight="12" x14ac:dyDescent="0.2"/>
  <cols>
    <col min="1" max="1" width="2.140625" customWidth="1"/>
    <col min="2" max="2" width="1.28515625" customWidth="1"/>
    <col min="3" max="3" width="53.42578125" customWidth="1"/>
    <col min="4" max="4" width="11.7109375" customWidth="1"/>
    <col min="5" max="5" width="17.42578125" customWidth="1"/>
    <col min="6" max="6" width="56.7109375" customWidth="1"/>
    <col min="7" max="7" width="1.28515625" customWidth="1"/>
    <col min="8" max="8" width="1.7109375" customWidth="1"/>
    <col min="9" max="9" width="8.42578125" customWidth="1"/>
    <col min="14" max="14" width="10.140625" customWidth="1"/>
  </cols>
  <sheetData>
    <row r="1" spans="1:8" ht="33" customHeight="1" thickBot="1" x14ac:dyDescent="0.25">
      <c r="A1" s="22"/>
      <c r="B1" s="1"/>
      <c r="C1" s="2"/>
      <c r="D1" s="2"/>
      <c r="E1" s="2"/>
      <c r="F1" s="305" t="s">
        <v>220</v>
      </c>
      <c r="G1" s="2"/>
      <c r="H1" s="22"/>
    </row>
    <row r="2" spans="1:8" ht="5.85" customHeight="1" x14ac:dyDescent="0.2">
      <c r="A2" s="22"/>
      <c r="B2" s="94"/>
      <c r="C2" s="95"/>
      <c r="D2" s="95"/>
      <c r="E2" s="95"/>
      <c r="F2" s="95"/>
      <c r="G2" s="96"/>
      <c r="H2" s="22"/>
    </row>
    <row r="3" spans="1:8" ht="12.75" x14ac:dyDescent="0.2">
      <c r="A3" s="22"/>
      <c r="B3" s="97"/>
      <c r="C3" s="4" t="s">
        <v>30</v>
      </c>
      <c r="D3" s="3"/>
      <c r="E3" s="3"/>
      <c r="F3" s="3"/>
      <c r="G3" s="98"/>
      <c r="H3" s="22"/>
    </row>
    <row r="4" spans="1:8" ht="4.9000000000000004" customHeight="1" x14ac:dyDescent="0.2">
      <c r="A4" s="22"/>
      <c r="B4" s="97"/>
      <c r="C4" s="36"/>
      <c r="D4" s="36"/>
      <c r="E4" s="36"/>
      <c r="F4" s="36"/>
      <c r="G4" s="98"/>
      <c r="H4" s="22"/>
    </row>
    <row r="5" spans="1:8" ht="12.4" customHeight="1" x14ac:dyDescent="0.2">
      <c r="A5" s="22"/>
      <c r="B5" s="99"/>
      <c r="C5" s="37" t="s">
        <v>4</v>
      </c>
      <c r="D5" s="38"/>
      <c r="E5" s="39" t="s">
        <v>31</v>
      </c>
      <c r="F5" s="40"/>
      <c r="G5" s="98"/>
      <c r="H5" s="22"/>
    </row>
    <row r="6" spans="1:8" ht="11.65" customHeight="1" x14ac:dyDescent="0.2">
      <c r="A6" s="22"/>
      <c r="B6" s="100"/>
      <c r="C6" s="29" t="s">
        <v>12</v>
      </c>
      <c r="D6" s="73"/>
      <c r="E6" s="123">
        <f>'2. Avropsmall FKU'!J18</f>
        <v>0</v>
      </c>
      <c r="F6" s="32" t="s">
        <v>15</v>
      </c>
      <c r="G6" s="98"/>
      <c r="H6" s="22"/>
    </row>
    <row r="7" spans="1:8" ht="11.65" customHeight="1" x14ac:dyDescent="0.2">
      <c r="A7" s="22"/>
      <c r="B7" s="100"/>
      <c r="C7" s="30" t="s">
        <v>13</v>
      </c>
      <c r="D7" s="74" t="s">
        <v>21</v>
      </c>
      <c r="E7" s="121">
        <f>'2. Avropsmall FKU'!F16</f>
        <v>0</v>
      </c>
      <c r="F7" s="33" t="s">
        <v>16</v>
      </c>
      <c r="G7" s="98"/>
      <c r="H7" s="22"/>
    </row>
    <row r="8" spans="1:8" ht="11.65" customHeight="1" x14ac:dyDescent="0.2">
      <c r="A8" s="22"/>
      <c r="B8" s="100"/>
      <c r="C8" s="30" t="s">
        <v>24</v>
      </c>
      <c r="D8" s="74" t="s">
        <v>1</v>
      </c>
      <c r="E8" s="317">
        <f>'2. Avropsmall FKU'!D16</f>
        <v>0</v>
      </c>
      <c r="F8" s="33" t="s">
        <v>17</v>
      </c>
      <c r="G8" s="98"/>
      <c r="H8" s="22"/>
    </row>
    <row r="9" spans="1:8" ht="11.65" customHeight="1" x14ac:dyDescent="0.2">
      <c r="A9" s="22"/>
      <c r="B9" s="100"/>
      <c r="C9" s="30" t="s">
        <v>35</v>
      </c>
      <c r="D9" s="74" t="s">
        <v>10</v>
      </c>
      <c r="E9" s="126">
        <f>'2. Avropsmall FKU'!D18</f>
        <v>0</v>
      </c>
      <c r="F9" s="33"/>
      <c r="G9" s="98"/>
      <c r="H9" s="22"/>
    </row>
    <row r="10" spans="1:8" ht="11.65" customHeight="1" x14ac:dyDescent="0.2">
      <c r="A10" s="22"/>
      <c r="B10" s="100"/>
      <c r="C10" s="30" t="s">
        <v>6</v>
      </c>
      <c r="D10" s="74" t="s">
        <v>5</v>
      </c>
      <c r="E10" s="121">
        <f>'2. Avropsmall FKU'!B16</f>
        <v>0</v>
      </c>
      <c r="F10" s="33" t="s">
        <v>23</v>
      </c>
      <c r="G10" s="98"/>
      <c r="H10" s="22"/>
    </row>
    <row r="11" spans="1:8" ht="11.65" customHeight="1" x14ac:dyDescent="0.2">
      <c r="A11" s="22"/>
      <c r="B11" s="100"/>
      <c r="C11" s="31" t="s">
        <v>14</v>
      </c>
      <c r="D11" s="75" t="s">
        <v>1</v>
      </c>
      <c r="E11" s="173">
        <f>'2. Avropsmall FKU'!H16</f>
        <v>0</v>
      </c>
      <c r="F11" s="34" t="s">
        <v>112</v>
      </c>
      <c r="G11" s="98"/>
      <c r="H11" s="22"/>
    </row>
    <row r="12" spans="1:8" ht="11.65" customHeight="1" x14ac:dyDescent="0.2">
      <c r="A12" s="22"/>
      <c r="B12" s="100"/>
      <c r="C12" s="41" t="s">
        <v>190</v>
      </c>
      <c r="D12" s="76"/>
      <c r="E12" s="124">
        <f>'2. Avropsmall FKU'!$F$18</f>
        <v>0</v>
      </c>
      <c r="F12" s="35"/>
      <c r="G12" s="98"/>
      <c r="H12" s="22"/>
    </row>
    <row r="13" spans="1:8" ht="7.5" customHeight="1" x14ac:dyDescent="0.2">
      <c r="A13" s="22"/>
      <c r="B13" s="99"/>
      <c r="C13" s="25"/>
      <c r="D13" s="77"/>
      <c r="E13" s="18"/>
      <c r="F13" s="18"/>
      <c r="G13" s="101"/>
      <c r="H13" s="22"/>
    </row>
    <row r="14" spans="1:8" ht="12.4" customHeight="1" x14ac:dyDescent="0.2">
      <c r="A14" s="22"/>
      <c r="B14" s="99"/>
      <c r="C14" s="37" t="s">
        <v>32</v>
      </c>
      <c r="D14" s="78"/>
      <c r="E14" s="39"/>
      <c r="F14" s="40"/>
      <c r="G14" s="101"/>
      <c r="H14" s="22"/>
    </row>
    <row r="15" spans="1:8" ht="11.65" customHeight="1" x14ac:dyDescent="0.2">
      <c r="A15" s="22"/>
      <c r="B15" s="99"/>
      <c r="C15" s="42" t="s">
        <v>202</v>
      </c>
      <c r="D15" s="79"/>
      <c r="E15" s="130" t="str">
        <f>IF('3. Svarsmall FKU'!D10="","",'3. Svarsmall FKU'!D10)</f>
        <v/>
      </c>
      <c r="F15" s="60"/>
      <c r="G15" s="101"/>
      <c r="H15" s="22"/>
    </row>
    <row r="16" spans="1:8" ht="11.65" customHeight="1" x14ac:dyDescent="0.2">
      <c r="A16" s="22"/>
      <c r="B16" s="102"/>
      <c r="C16" s="23" t="s">
        <v>216</v>
      </c>
      <c r="D16" s="72" t="s">
        <v>0</v>
      </c>
      <c r="E16" s="127">
        <f>'3. Svarsmall FKU'!B12</f>
        <v>0</v>
      </c>
      <c r="F16" s="62"/>
      <c r="G16" s="101"/>
      <c r="H16" s="22"/>
    </row>
    <row r="17" spans="1:8" ht="11.65" hidden="1" customHeight="1" x14ac:dyDescent="0.2">
      <c r="A17" s="22"/>
      <c r="B17" s="102"/>
      <c r="C17" s="23" t="s">
        <v>158</v>
      </c>
      <c r="D17" s="72" t="s">
        <v>0</v>
      </c>
      <c r="E17" s="127">
        <f>'3. Svarsmall FKU'!H12</f>
        <v>0</v>
      </c>
      <c r="F17" s="62"/>
      <c r="G17" s="101"/>
      <c r="H17" s="22"/>
    </row>
    <row r="18" spans="1:8" ht="11.65" customHeight="1" x14ac:dyDescent="0.2">
      <c r="A18" s="22"/>
      <c r="B18" s="99"/>
      <c r="C18" s="23" t="s">
        <v>11</v>
      </c>
      <c r="D18" s="86" t="s">
        <v>154</v>
      </c>
      <c r="E18" s="196">
        <f>'3. Svarsmall FKU'!H14</f>
        <v>0</v>
      </c>
      <c r="F18" s="62"/>
      <c r="G18" s="101"/>
      <c r="H18" s="22"/>
    </row>
    <row r="19" spans="1:8" ht="2.85" hidden="1" customHeight="1" x14ac:dyDescent="0.2">
      <c r="A19" s="22"/>
      <c r="B19" s="99"/>
      <c r="C19" s="26"/>
      <c r="D19" s="80"/>
      <c r="E19" s="5"/>
      <c r="F19" s="61"/>
      <c r="G19" s="104"/>
      <c r="H19" s="22"/>
    </row>
    <row r="20" spans="1:8" ht="12.75" customHeight="1" x14ac:dyDescent="0.2">
      <c r="A20" s="22"/>
      <c r="B20" s="99"/>
      <c r="C20" s="9" t="s">
        <v>27</v>
      </c>
      <c r="D20" s="81"/>
      <c r="E20" s="20">
        <f>E18*(E10/10)*E9</f>
        <v>0</v>
      </c>
      <c r="F20" s="62"/>
      <c r="G20" s="104"/>
      <c r="H20" s="22"/>
    </row>
    <row r="21" spans="1:8" ht="12.75" customHeight="1" x14ac:dyDescent="0.2">
      <c r="A21" s="22"/>
      <c r="B21" s="102"/>
      <c r="C21" s="66" t="s">
        <v>34</v>
      </c>
      <c r="D21" s="82"/>
      <c r="E21" s="68">
        <f>-PV(E8,E7-1,(E18*(E10/10)*E9))+E20</f>
        <v>0</v>
      </c>
      <c r="F21" s="69"/>
      <c r="G21" s="105"/>
      <c r="H21" s="22"/>
    </row>
    <row r="22" spans="1:8" ht="8.25" customHeight="1" x14ac:dyDescent="0.2">
      <c r="A22" s="22"/>
      <c r="B22" s="99"/>
      <c r="C22" s="65"/>
      <c r="D22" s="83"/>
      <c r="E22" s="67"/>
      <c r="F22" s="67"/>
      <c r="G22" s="104"/>
      <c r="H22" s="22"/>
    </row>
    <row r="23" spans="1:8" ht="12" customHeight="1" x14ac:dyDescent="0.2">
      <c r="A23" s="22"/>
      <c r="B23" s="100"/>
      <c r="C23" s="48" t="s">
        <v>203</v>
      </c>
      <c r="D23" s="84"/>
      <c r="E23" s="47"/>
      <c r="F23" s="40"/>
      <c r="G23" s="103"/>
      <c r="H23" s="22"/>
    </row>
    <row r="24" spans="1:8" ht="1.1499999999999999" customHeight="1" x14ac:dyDescent="0.2">
      <c r="A24" s="22"/>
      <c r="B24" s="99"/>
      <c r="C24" s="46" t="s">
        <v>28</v>
      </c>
      <c r="D24" s="85" t="s">
        <v>22</v>
      </c>
      <c r="E24" s="129"/>
      <c r="F24" s="45" t="str">
        <f>IFERROR(IF(AND(E24*1&gt;0,E25*1&gt;0),"Välj endast ett beräkningssätt",""),"")</f>
        <v/>
      </c>
      <c r="G24" s="103"/>
      <c r="H24" s="22"/>
    </row>
    <row r="25" spans="1:8" ht="11.65" customHeight="1" x14ac:dyDescent="0.2">
      <c r="A25" s="22"/>
      <c r="B25" s="99"/>
      <c r="C25" s="23" t="s">
        <v>19</v>
      </c>
      <c r="D25" s="86" t="s">
        <v>22</v>
      </c>
      <c r="E25" s="129">
        <f>'3. Svarsmall FKU'!F14</f>
        <v>0</v>
      </c>
      <c r="F25" s="21"/>
      <c r="G25" s="103"/>
      <c r="H25" s="22"/>
    </row>
    <row r="26" spans="1:8" ht="8.65" hidden="1" customHeight="1" x14ac:dyDescent="0.2">
      <c r="A26" s="22"/>
      <c r="B26" s="99"/>
      <c r="C26" s="24" t="s">
        <v>29</v>
      </c>
      <c r="D26" s="87"/>
      <c r="E26" s="19">
        <f>IFERROR(IF(AND(E24*1&gt;0,E25*1&gt;0),"Välj endast ett beräkningssätt",IF(E24*1&gt;0,E24,E25)),E25)</f>
        <v>0</v>
      </c>
      <c r="F26" s="10"/>
      <c r="G26" s="103"/>
      <c r="H26" s="22"/>
    </row>
    <row r="27" spans="1:8" ht="13.35" customHeight="1" x14ac:dyDescent="0.2">
      <c r="A27" s="22"/>
      <c r="B27" s="102"/>
      <c r="C27" s="64" t="s">
        <v>33</v>
      </c>
      <c r="D27" s="88"/>
      <c r="E27" s="113">
        <f>IFERROR(-PV(E8,E7,E26),"Välj endast ett beräkningssätt")</f>
        <v>0</v>
      </c>
      <c r="F27" s="14"/>
      <c r="G27" s="105"/>
      <c r="H27" s="22"/>
    </row>
    <row r="28" spans="1:8" ht="6.75" customHeight="1" x14ac:dyDescent="0.2">
      <c r="A28" s="22"/>
      <c r="B28" s="99"/>
      <c r="C28" s="43"/>
      <c r="D28" s="89"/>
      <c r="E28" s="44"/>
      <c r="F28" s="44"/>
      <c r="G28" s="104"/>
      <c r="H28" s="22"/>
    </row>
    <row r="29" spans="1:8" ht="12.4" customHeight="1" x14ac:dyDescent="0.2">
      <c r="A29" s="22"/>
      <c r="B29" s="99"/>
      <c r="C29" s="37" t="s">
        <v>201</v>
      </c>
      <c r="D29" s="78"/>
      <c r="E29" s="39"/>
      <c r="F29" s="40"/>
      <c r="G29" s="103"/>
      <c r="H29" s="22"/>
    </row>
    <row r="30" spans="1:8" ht="11.65" customHeight="1" x14ac:dyDescent="0.2">
      <c r="A30" s="22"/>
      <c r="B30" s="99"/>
      <c r="C30" s="46" t="s">
        <v>41</v>
      </c>
      <c r="D30" s="85" t="s">
        <v>3</v>
      </c>
      <c r="E30" s="116">
        <v>360</v>
      </c>
      <c r="F30" s="12"/>
      <c r="G30" s="103"/>
      <c r="H30" s="22"/>
    </row>
    <row r="31" spans="1:8" ht="11.65" customHeight="1" x14ac:dyDescent="0.2">
      <c r="A31" s="22"/>
      <c r="B31" s="102"/>
      <c r="C31" s="71" t="s">
        <v>200</v>
      </c>
      <c r="D31" s="91"/>
      <c r="E31" s="50">
        <f>E30-PV(E8,E7-1,E30)</f>
        <v>0</v>
      </c>
      <c r="F31" s="51"/>
      <c r="G31" s="103"/>
      <c r="H31" s="22"/>
    </row>
    <row r="32" spans="1:8" ht="2.85" customHeight="1" x14ac:dyDescent="0.2">
      <c r="A32" s="22"/>
      <c r="B32" s="102"/>
      <c r="C32" s="52"/>
      <c r="D32" s="92"/>
      <c r="E32" s="53"/>
      <c r="F32" s="54"/>
      <c r="G32" s="105"/>
      <c r="H32" s="22"/>
    </row>
    <row r="33" spans="1:8" ht="11.65" customHeight="1" x14ac:dyDescent="0.2">
      <c r="A33" s="22"/>
      <c r="B33" s="99"/>
      <c r="C33" s="27" t="s">
        <v>25</v>
      </c>
      <c r="D33" s="93"/>
      <c r="E33" s="116">
        <f>E16*(E11)</f>
        <v>0</v>
      </c>
      <c r="F33" s="441" t="s">
        <v>47</v>
      </c>
      <c r="G33" s="106"/>
      <c r="H33" s="22"/>
    </row>
    <row r="34" spans="1:8" ht="11.65" customHeight="1" x14ac:dyDescent="0.2">
      <c r="A34" s="22"/>
      <c r="B34" s="99"/>
      <c r="C34" s="11" t="s">
        <v>26</v>
      </c>
      <c r="D34" s="85"/>
      <c r="E34" s="6">
        <f>'3. Svarsmall FKU'!B14</f>
        <v>0</v>
      </c>
      <c r="F34" s="442"/>
      <c r="G34" s="107"/>
      <c r="H34" s="22"/>
    </row>
    <row r="35" spans="1:8" ht="1.1499999999999999" customHeight="1" x14ac:dyDescent="0.2">
      <c r="A35" s="22"/>
      <c r="B35" s="99"/>
      <c r="C35" s="26"/>
      <c r="D35" s="80"/>
      <c r="E35" s="5"/>
      <c r="F35" s="7"/>
      <c r="G35" s="104"/>
      <c r="H35" s="22"/>
    </row>
    <row r="36" spans="1:8" ht="11.65" customHeight="1" x14ac:dyDescent="0.2">
      <c r="A36" s="22"/>
      <c r="B36" s="99"/>
      <c r="C36" s="23" t="s">
        <v>155</v>
      </c>
      <c r="D36" s="86" t="s">
        <v>0</v>
      </c>
      <c r="E36" s="120">
        <f>(E16)-IF(E11&gt;0,E33,E34)</f>
        <v>0</v>
      </c>
      <c r="F36" s="8"/>
      <c r="G36" s="108"/>
      <c r="H36" s="22"/>
    </row>
    <row r="37" spans="1:8" ht="1.1499999999999999" customHeight="1" x14ac:dyDescent="0.2">
      <c r="A37" s="22"/>
      <c r="B37" s="99"/>
      <c r="C37" s="26"/>
      <c r="D37" s="80"/>
      <c r="E37" s="5"/>
      <c r="F37" s="7"/>
      <c r="G37" s="104"/>
      <c r="H37" s="22"/>
    </row>
    <row r="38" spans="1:8" ht="11.65" customHeight="1" x14ac:dyDescent="0.2">
      <c r="A38" s="22"/>
      <c r="B38" s="99"/>
      <c r="C38" s="55" t="s">
        <v>20</v>
      </c>
      <c r="D38" s="82"/>
      <c r="E38" s="56">
        <f>-PV($E$8,$E$7,,IF(E11&gt;0,E33,E34))</f>
        <v>0</v>
      </c>
      <c r="F38" s="49"/>
      <c r="G38" s="105"/>
      <c r="H38" s="22"/>
    </row>
    <row r="39" spans="1:8" ht="6" customHeight="1" x14ac:dyDescent="0.2">
      <c r="A39" s="22"/>
      <c r="B39" s="99"/>
      <c r="C39" s="25"/>
      <c r="D39" s="17"/>
      <c r="E39" s="18"/>
      <c r="F39" s="18"/>
      <c r="G39" s="104"/>
      <c r="H39" s="22"/>
    </row>
    <row r="40" spans="1:8" ht="4.1500000000000004" customHeight="1" x14ac:dyDescent="0.2">
      <c r="A40" s="22"/>
      <c r="B40" s="99"/>
      <c r="C40" s="25"/>
      <c r="D40" s="17"/>
      <c r="E40" s="18"/>
      <c r="F40" s="18"/>
      <c r="G40" s="104"/>
      <c r="H40" s="22"/>
    </row>
    <row r="41" spans="1:8" ht="15" customHeight="1" x14ac:dyDescent="0.2">
      <c r="A41" s="22"/>
      <c r="B41" s="99"/>
      <c r="C41" s="37" t="s">
        <v>177</v>
      </c>
      <c r="D41" s="38"/>
      <c r="E41" s="39"/>
      <c r="F41" s="40"/>
      <c r="G41" s="104"/>
      <c r="H41" s="22"/>
    </row>
    <row r="42" spans="1:8" ht="12.4" customHeight="1" x14ac:dyDescent="0.2">
      <c r="A42" s="22"/>
      <c r="B42" s="99"/>
      <c r="C42" s="11" t="s">
        <v>180</v>
      </c>
      <c r="D42" s="57"/>
      <c r="E42" s="58" t="str">
        <f>IF('2. Avropsmall FKU'!B18="El",(SUM(E16,E31,E21,E27,(PV($E$8,$E$7,,IF(E11&gt;0,E33,E34))))),"Ej elbil, se istället flik 4")</f>
        <v>Ej elbil, se istället flik 4</v>
      </c>
      <c r="F42" s="59"/>
      <c r="G42" s="109"/>
      <c r="H42" s="22"/>
    </row>
    <row r="43" spans="1:8" ht="22.15" customHeight="1" x14ac:dyDescent="0.2">
      <c r="A43" s="22"/>
      <c r="B43" s="99"/>
      <c r="C43" s="11" t="s">
        <v>181</v>
      </c>
      <c r="D43" s="57"/>
      <c r="E43" s="58" t="str">
        <f>IFERROR(E42*(1-'2. Avropsmall FKU'!G144),"Ej elbil, se istället flik 4")</f>
        <v>Ej elbil, se istället flik 4</v>
      </c>
      <c r="F43" s="237" t="s">
        <v>126</v>
      </c>
      <c r="G43" s="104"/>
      <c r="H43" s="22"/>
    </row>
    <row r="44" spans="1:8" ht="15.4" hidden="1" customHeight="1" x14ac:dyDescent="0.2">
      <c r="A44" s="22"/>
      <c r="B44" s="99"/>
      <c r="C44" s="28" t="s">
        <v>2</v>
      </c>
      <c r="D44" s="13"/>
      <c r="E44" s="16" t="e">
        <f>E42*E6</f>
        <v>#VALUE!</v>
      </c>
      <c r="F44" s="14"/>
      <c r="G44" s="109"/>
      <c r="H44" s="22"/>
    </row>
    <row r="45" spans="1:8" ht="1.9" customHeight="1" thickBot="1" x14ac:dyDescent="0.25">
      <c r="A45" s="22"/>
      <c r="B45" s="110"/>
      <c r="C45" s="111"/>
      <c r="D45" s="111"/>
      <c r="E45" s="111"/>
      <c r="F45" s="111"/>
      <c r="G45" s="112"/>
      <c r="H45" s="15"/>
    </row>
    <row r="46" spans="1:8" x14ac:dyDescent="0.2">
      <c r="A46" s="22"/>
    </row>
  </sheetData>
  <sheetProtection sheet="1" objects="1" scenarios="1"/>
  <mergeCells count="1">
    <mergeCell ref="F33:F34"/>
  </mergeCells>
  <conditionalFormatting sqref="B1:G4">
    <cfRule type="expression" dxfId="15" priority="1" stopIfTrue="1">
      <formula>"OM($E$17&gt;0 och $E$16=0)"</formula>
    </cfRule>
  </conditionalFormatting>
  <conditionalFormatting sqref="B42:G42">
    <cfRule type="expression" dxfId="14" priority="32" stopIfTrue="1">
      <formula>"OM($E$17&gt;0 och $E$16=0)"</formula>
    </cfRule>
  </conditionalFormatting>
  <conditionalFormatting sqref="B44:G44">
    <cfRule type="expression" dxfId="13" priority="31" stopIfTrue="1">
      <formula>"OM($E$17&gt;0 och $E$16=0)"</formula>
    </cfRule>
  </conditionalFormatting>
  <conditionalFormatting sqref="C16:C18">
    <cfRule type="expression" dxfId="12" priority="16" stopIfTrue="1">
      <formula>"OM($E$17&gt;0 och $E$16=0)"</formula>
    </cfRule>
  </conditionalFormatting>
  <conditionalFormatting sqref="C33">
    <cfRule type="expression" dxfId="11" priority="44">
      <formula>Restvarde&lt;1</formula>
    </cfRule>
  </conditionalFormatting>
  <conditionalFormatting sqref="C34">
    <cfRule type="expression" dxfId="10" priority="45">
      <formula>Restvarde&gt;0</formula>
    </cfRule>
  </conditionalFormatting>
  <conditionalFormatting sqref="C20:F21">
    <cfRule type="expression" dxfId="9" priority="17" stopIfTrue="1">
      <formula>"OM($E$17&gt;0 och $E$16=0)"</formula>
    </cfRule>
  </conditionalFormatting>
  <conditionalFormatting sqref="C31:F31">
    <cfRule type="expression" dxfId="8" priority="21" stopIfTrue="1">
      <formula>"OM($E$17&gt;0 och $E$16=0)"</formula>
    </cfRule>
  </conditionalFormatting>
  <conditionalFormatting sqref="C43:F43">
    <cfRule type="expression" dxfId="7" priority="3" stopIfTrue="1">
      <formula>"OM($E$17&gt;0 och $E$16=0)"</formula>
    </cfRule>
  </conditionalFormatting>
  <conditionalFormatting sqref="C27:G27">
    <cfRule type="expression" dxfId="6" priority="29" stopIfTrue="1">
      <formula>"OM($E$17&gt;0 och $E$16=0)"</formula>
    </cfRule>
  </conditionalFormatting>
  <conditionalFormatting sqref="C38:G38">
    <cfRule type="expression" dxfId="5" priority="33" stopIfTrue="1">
      <formula>"OM($E$17&gt;0 och $E$16=0)"</formula>
    </cfRule>
  </conditionalFormatting>
  <conditionalFormatting sqref="E18">
    <cfRule type="expression" dxfId="4" priority="14">
      <formula>$E$24&gt;0</formula>
    </cfRule>
  </conditionalFormatting>
  <conditionalFormatting sqref="F16:F18">
    <cfRule type="expression" dxfId="3" priority="13" stopIfTrue="1">
      <formula>"OM($E$17&gt;0 och $E$16=0)"</formula>
    </cfRule>
  </conditionalFormatting>
  <conditionalFormatting sqref="G5:G12">
    <cfRule type="expression" dxfId="2" priority="18" stopIfTrue="1">
      <formula>"OM($E$17&gt;0 och $E$16=0)"</formula>
    </cfRule>
  </conditionalFormatting>
  <conditionalFormatting sqref="G21 G31:G32">
    <cfRule type="expression" dxfId="1" priority="50" stopIfTrue="1">
      <formula>"OM($E$17&gt;0 och $E$16=0)"</formula>
    </cfRule>
  </conditionalFormatting>
  <conditionalFormatting sqref="I7">
    <cfRule type="expression" dxfId="0" priority="35" stopIfTrue="1">
      <formula>"OM($E$17&gt;0 och $E$16=0)"</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Admin">
    <tabColor rgb="FFE2CBE3"/>
  </sheetPr>
  <dimension ref="B1:BQ18"/>
  <sheetViews>
    <sheetView workbookViewId="0">
      <selection activeCell="G3" sqref="G3:G5"/>
    </sheetView>
  </sheetViews>
  <sheetFormatPr defaultRowHeight="12" x14ac:dyDescent="0.2"/>
  <cols>
    <col min="2" max="2" width="27.140625" customWidth="1"/>
    <col min="3" max="3" width="28.42578125" customWidth="1"/>
  </cols>
  <sheetData>
    <row r="1" spans="2:69" x14ac:dyDescent="0.2">
      <c r="AC1" t="s">
        <v>102</v>
      </c>
      <c r="AD1" t="s">
        <v>103</v>
      </c>
      <c r="AE1" t="s">
        <v>104</v>
      </c>
      <c r="AF1" t="s">
        <v>105</v>
      </c>
      <c r="AG1" t="s">
        <v>106</v>
      </c>
      <c r="AH1" t="s">
        <v>107</v>
      </c>
      <c r="AI1" t="s">
        <v>108</v>
      </c>
      <c r="AJ1" t="s">
        <v>109</v>
      </c>
      <c r="AK1" t="s">
        <v>191</v>
      </c>
      <c r="AL1" t="s">
        <v>192</v>
      </c>
      <c r="AM1" t="s">
        <v>193</v>
      </c>
      <c r="AN1" t="s">
        <v>194</v>
      </c>
      <c r="AO1" t="s">
        <v>195</v>
      </c>
      <c r="AP1" t="s">
        <v>196</v>
      </c>
      <c r="AQ1" t="s">
        <v>197</v>
      </c>
      <c r="AV1" t="s">
        <v>39</v>
      </c>
      <c r="AW1" t="s">
        <v>40</v>
      </c>
      <c r="AX1" t="s">
        <v>42</v>
      </c>
      <c r="AY1" t="s">
        <v>222</v>
      </c>
      <c r="AZ1" t="s">
        <v>223</v>
      </c>
      <c r="BA1" t="s">
        <v>156</v>
      </c>
      <c r="BB1" t="s">
        <v>44</v>
      </c>
      <c r="BC1" t="s">
        <v>159</v>
      </c>
      <c r="BF1" s="164">
        <f>'2. Avropsmall FKU'!B18</f>
        <v>0</v>
      </c>
      <c r="BG1">
        <f>'2. Avropsmall FKU'!F18</f>
        <v>0</v>
      </c>
      <c r="BH1" t="e">
        <f>IF(OR($BG$1="L",$BG$1="M",$BG$1="N",$BG$1="O"),"",IF(INDEX($BJ$1:$BQ$5,2,MATCH($BF$1,$BJ$1:$BQ$1,0))=0,"", INDEX($BJ$1:$BQ$5,2,MATCH($BF$1,$BJ$1:$BQ$1,0))  ))</f>
        <v>#N/A</v>
      </c>
      <c r="BJ1" t="s">
        <v>39</v>
      </c>
      <c r="BK1" t="s">
        <v>40</v>
      </c>
      <c r="BL1" t="s">
        <v>42</v>
      </c>
      <c r="BM1" t="s">
        <v>222</v>
      </c>
      <c r="BN1" t="s">
        <v>223</v>
      </c>
      <c r="BO1" t="s">
        <v>156</v>
      </c>
      <c r="BP1" t="s">
        <v>44</v>
      </c>
      <c r="BQ1" t="s">
        <v>159</v>
      </c>
    </row>
    <row r="2" spans="2:69" ht="12.75" x14ac:dyDescent="0.2">
      <c r="B2" s="315" t="s">
        <v>65</v>
      </c>
      <c r="C2" s="315" t="s">
        <v>72</v>
      </c>
      <c r="E2" s="315" t="s">
        <v>21</v>
      </c>
      <c r="G2" s="315" t="s">
        <v>21</v>
      </c>
      <c r="I2" s="315" t="s">
        <v>76</v>
      </c>
      <c r="K2" s="315" t="s">
        <v>80</v>
      </c>
      <c r="M2" s="315" t="s">
        <v>91</v>
      </c>
      <c r="N2" s="315" t="s">
        <v>110</v>
      </c>
      <c r="O2" s="315" t="s">
        <v>100</v>
      </c>
      <c r="P2" t="s">
        <v>102</v>
      </c>
      <c r="AC2" t="s">
        <v>39</v>
      </c>
      <c r="AD2" t="s">
        <v>39</v>
      </c>
      <c r="AE2" t="s">
        <v>39</v>
      </c>
      <c r="AF2" t="s">
        <v>39</v>
      </c>
      <c r="AG2" t="s">
        <v>42</v>
      </c>
      <c r="AH2" t="s">
        <v>42</v>
      </c>
      <c r="AI2" t="s">
        <v>42</v>
      </c>
      <c r="AJ2" t="s">
        <v>43</v>
      </c>
      <c r="AK2" t="s">
        <v>43</v>
      </c>
      <c r="AL2" t="s">
        <v>43</v>
      </c>
      <c r="AM2" t="s">
        <v>159</v>
      </c>
      <c r="AN2" t="s">
        <v>39</v>
      </c>
      <c r="AO2" t="s">
        <v>39</v>
      </c>
      <c r="AP2" t="s">
        <v>39</v>
      </c>
      <c r="AQ2" t="s">
        <v>39</v>
      </c>
      <c r="AV2" t="s">
        <v>102</v>
      </c>
      <c r="AW2" t="s">
        <v>102</v>
      </c>
      <c r="AX2" t="s">
        <v>106</v>
      </c>
      <c r="AY2" t="s">
        <v>102</v>
      </c>
      <c r="AZ2" t="s">
        <v>109</v>
      </c>
      <c r="BA2" t="s">
        <v>102</v>
      </c>
      <c r="BB2" t="s">
        <v>102</v>
      </c>
      <c r="BC2" t="s">
        <v>193</v>
      </c>
      <c r="BH2" t="e">
        <f>IF(OR($BG$1="L",$BG$1="M",$BG$1="N",$BG$1="O"),"",IF(INDEX($BJ$1:$BQ$5,3,MATCH($BF$1,$BJ$1:$BQ$1,0))=0,"", INDEX($BJ$1:$BQ$5,3,MATCH($BF$1,$BJ$1:$BQ$1,0))  ))</f>
        <v>#N/A</v>
      </c>
      <c r="BJ2" t="s">
        <v>102</v>
      </c>
      <c r="BK2" t="s">
        <v>102</v>
      </c>
      <c r="BL2" t="s">
        <v>106</v>
      </c>
      <c r="BM2" t="s">
        <v>102</v>
      </c>
      <c r="BN2" t="s">
        <v>109</v>
      </c>
      <c r="BO2" t="s">
        <v>102</v>
      </c>
      <c r="BP2" t="s">
        <v>102</v>
      </c>
      <c r="BQ2" t="s">
        <v>193</v>
      </c>
    </row>
    <row r="3" spans="2:69" x14ac:dyDescent="0.2">
      <c r="B3" t="s">
        <v>39</v>
      </c>
      <c r="C3" t="s">
        <v>42</v>
      </c>
      <c r="E3">
        <v>1</v>
      </c>
      <c r="G3" t="s">
        <v>78</v>
      </c>
      <c r="I3" t="s">
        <v>74</v>
      </c>
      <c r="K3" t="s">
        <v>81</v>
      </c>
      <c r="M3" t="s">
        <v>66</v>
      </c>
      <c r="N3" t="s">
        <v>102</v>
      </c>
      <c r="O3" s="164">
        <v>0</v>
      </c>
      <c r="Q3" t="s">
        <v>97</v>
      </c>
      <c r="R3">
        <v>2496.9501953125</v>
      </c>
      <c r="S3">
        <v>260.25</v>
      </c>
      <c r="U3" t="s">
        <v>97</v>
      </c>
      <c r="V3">
        <v>2473.71630859375</v>
      </c>
      <c r="W3">
        <v>257.1202392578125</v>
      </c>
      <c r="AA3" s="174"/>
      <c r="AC3" t="s">
        <v>40</v>
      </c>
      <c r="AD3" t="s">
        <v>40</v>
      </c>
      <c r="AE3" t="s">
        <v>40</v>
      </c>
      <c r="AF3" t="s">
        <v>40</v>
      </c>
      <c r="AN3" t="s">
        <v>40</v>
      </c>
      <c r="AO3" t="s">
        <v>40</v>
      </c>
      <c r="AP3" t="s">
        <v>40</v>
      </c>
      <c r="AQ3" t="s">
        <v>40</v>
      </c>
      <c r="AV3" t="s">
        <v>103</v>
      </c>
      <c r="AW3" t="s">
        <v>103</v>
      </c>
      <c r="AX3" t="s">
        <v>107</v>
      </c>
      <c r="AY3" t="s">
        <v>103</v>
      </c>
      <c r="AZ3" t="s">
        <v>191</v>
      </c>
      <c r="BA3" t="s">
        <v>103</v>
      </c>
      <c r="BB3" t="s">
        <v>103</v>
      </c>
      <c r="BC3" t="s">
        <v>194</v>
      </c>
      <c r="BH3" t="e">
        <f>IF(OR($BG$1="L",$BG$1="M",$BG$1="N",$BG$1="O"),"",IF(INDEX($BJ$1:$BQ$5,4,MATCH($BF$1,$BJ$1:$BQ$1,0))=0,"", INDEX($BJ$1:$BQ$5,4,MATCH($BF$1,$BJ$1:$BQ$1,0))  ))</f>
        <v>#N/A</v>
      </c>
      <c r="BJ3" t="s">
        <v>103</v>
      </c>
      <c r="BK3" t="s">
        <v>103</v>
      </c>
      <c r="BL3" t="s">
        <v>107</v>
      </c>
      <c r="BM3" t="s">
        <v>103</v>
      </c>
      <c r="BN3" t="s">
        <v>191</v>
      </c>
      <c r="BO3" t="s">
        <v>103</v>
      </c>
      <c r="BP3" t="s">
        <v>103</v>
      </c>
    </row>
    <row r="4" spans="2:69" x14ac:dyDescent="0.2">
      <c r="B4" t="s">
        <v>40</v>
      </c>
      <c r="C4" t="s">
        <v>43</v>
      </c>
      <c r="E4">
        <v>2</v>
      </c>
      <c r="G4" t="s">
        <v>77</v>
      </c>
      <c r="I4" t="s">
        <v>75</v>
      </c>
      <c r="K4" t="s">
        <v>82</v>
      </c>
      <c r="M4" t="s">
        <v>68</v>
      </c>
      <c r="N4" t="s">
        <v>103</v>
      </c>
      <c r="O4" s="164">
        <v>0.01</v>
      </c>
      <c r="Q4" t="s">
        <v>98</v>
      </c>
      <c r="R4">
        <v>2497.508544921875</v>
      </c>
      <c r="S4">
        <v>325.65567016601563</v>
      </c>
      <c r="U4" t="s">
        <v>98</v>
      </c>
      <c r="V4">
        <v>2001.6708984375</v>
      </c>
      <c r="W4">
        <v>620.6134033203125</v>
      </c>
      <c r="AA4" s="197"/>
      <c r="AC4" t="s">
        <v>43</v>
      </c>
      <c r="AD4" t="s">
        <v>43</v>
      </c>
      <c r="AE4" t="s">
        <v>43</v>
      </c>
      <c r="AF4" t="s">
        <v>43</v>
      </c>
      <c r="AN4" t="s">
        <v>42</v>
      </c>
      <c r="AO4" t="s">
        <v>42</v>
      </c>
      <c r="AP4" t="s">
        <v>42</v>
      </c>
      <c r="AQ4" t="s">
        <v>42</v>
      </c>
      <c r="AV4" t="s">
        <v>104</v>
      </c>
      <c r="AW4" t="s">
        <v>104</v>
      </c>
      <c r="AX4" t="s">
        <v>108</v>
      </c>
      <c r="AY4" t="s">
        <v>104</v>
      </c>
      <c r="AZ4" t="s">
        <v>192</v>
      </c>
      <c r="BA4" t="s">
        <v>104</v>
      </c>
      <c r="BB4" t="s">
        <v>104</v>
      </c>
      <c r="BC4" t="s">
        <v>195</v>
      </c>
      <c r="BH4" t="e">
        <f>IF(OR($BG$1="L",$BG$1="M",$BG$1="N",$BG$1="O"),"",IF(INDEX($BJ$1:$BQ$5,5,MATCH($BF$1,$BJ$1:$BQ$1,0))=0,"", INDEX($BJ$1:$BQ$5,5,MATCH($BF$1,$BJ$1:$BQ$1,0))  ))</f>
        <v>#N/A</v>
      </c>
      <c r="BJ4" t="s">
        <v>104</v>
      </c>
      <c r="BK4" t="s">
        <v>104</v>
      </c>
      <c r="BL4" t="s">
        <v>108</v>
      </c>
      <c r="BM4" t="s">
        <v>104</v>
      </c>
      <c r="BN4" t="s">
        <v>192</v>
      </c>
      <c r="BO4" t="s">
        <v>104</v>
      </c>
      <c r="BP4" t="s">
        <v>104</v>
      </c>
    </row>
    <row r="5" spans="2:69" x14ac:dyDescent="0.2">
      <c r="B5" t="s">
        <v>156</v>
      </c>
      <c r="C5" t="s">
        <v>44</v>
      </c>
      <c r="E5">
        <v>3</v>
      </c>
      <c r="M5" t="s">
        <v>67</v>
      </c>
      <c r="N5" t="s">
        <v>104</v>
      </c>
      <c r="O5" s="164">
        <v>0.02</v>
      </c>
      <c r="Q5" t="s">
        <v>99</v>
      </c>
      <c r="R5">
        <v>2497.508544921875</v>
      </c>
      <c r="S5">
        <v>377.87124633789063</v>
      </c>
      <c r="AC5" t="s">
        <v>156</v>
      </c>
      <c r="AD5" t="s">
        <v>156</v>
      </c>
      <c r="AE5" t="s">
        <v>156</v>
      </c>
      <c r="AF5" t="s">
        <v>156</v>
      </c>
      <c r="AN5" t="s">
        <v>43</v>
      </c>
      <c r="AO5" t="s">
        <v>43</v>
      </c>
      <c r="AP5" t="s">
        <v>43</v>
      </c>
      <c r="AQ5" t="s">
        <v>43</v>
      </c>
      <c r="AV5" t="s">
        <v>105</v>
      </c>
      <c r="AW5" t="s">
        <v>105</v>
      </c>
      <c r="AX5" t="s">
        <v>194</v>
      </c>
      <c r="AY5" t="s">
        <v>105</v>
      </c>
      <c r="AZ5" t="s">
        <v>194</v>
      </c>
      <c r="BA5" t="s">
        <v>105</v>
      </c>
      <c r="BB5" t="s">
        <v>105</v>
      </c>
      <c r="BC5" t="s">
        <v>196</v>
      </c>
      <c r="BJ5" t="s">
        <v>105</v>
      </c>
      <c r="BK5" t="s">
        <v>105</v>
      </c>
      <c r="BM5" t="s">
        <v>105</v>
      </c>
      <c r="BO5" t="s">
        <v>105</v>
      </c>
      <c r="BP5" t="s">
        <v>105</v>
      </c>
    </row>
    <row r="6" spans="2:69" x14ac:dyDescent="0.2">
      <c r="B6" t="s">
        <v>44</v>
      </c>
      <c r="E6">
        <v>4</v>
      </c>
      <c r="M6" t="s">
        <v>79</v>
      </c>
      <c r="N6" t="s">
        <v>105</v>
      </c>
      <c r="O6" s="164">
        <v>0.03</v>
      </c>
      <c r="AC6" t="s">
        <v>44</v>
      </c>
      <c r="AD6" t="s">
        <v>44</v>
      </c>
      <c r="AE6" t="s">
        <v>44</v>
      </c>
      <c r="AF6" t="s">
        <v>44</v>
      </c>
      <c r="AN6" t="s">
        <v>156</v>
      </c>
      <c r="AO6" t="s">
        <v>156</v>
      </c>
      <c r="AP6" t="s">
        <v>156</v>
      </c>
      <c r="AQ6" t="s">
        <v>156</v>
      </c>
      <c r="AV6" t="s">
        <v>194</v>
      </c>
      <c r="AW6" t="s">
        <v>194</v>
      </c>
      <c r="AX6" t="s">
        <v>195</v>
      </c>
      <c r="AY6" t="s">
        <v>194</v>
      </c>
      <c r="AZ6" t="s">
        <v>195</v>
      </c>
      <c r="BA6" t="s">
        <v>194</v>
      </c>
      <c r="BB6" t="s">
        <v>194</v>
      </c>
      <c r="BC6" t="s">
        <v>197</v>
      </c>
    </row>
    <row r="7" spans="2:69" x14ac:dyDescent="0.2">
      <c r="B7" t="s">
        <v>42</v>
      </c>
      <c r="E7">
        <v>5</v>
      </c>
      <c r="M7" t="s">
        <v>85</v>
      </c>
      <c r="N7" t="s">
        <v>106</v>
      </c>
      <c r="O7" s="164">
        <v>0.04</v>
      </c>
      <c r="AN7" t="s">
        <v>44</v>
      </c>
      <c r="AO7" t="s">
        <v>44</v>
      </c>
      <c r="AP7" t="s">
        <v>44</v>
      </c>
      <c r="AQ7" t="s">
        <v>44</v>
      </c>
      <c r="AV7" t="s">
        <v>195</v>
      </c>
      <c r="AW7" t="s">
        <v>195</v>
      </c>
      <c r="AX7" t="s">
        <v>196</v>
      </c>
      <c r="AY7" t="s">
        <v>195</v>
      </c>
      <c r="AZ7" t="s">
        <v>196</v>
      </c>
      <c r="BA7" t="s">
        <v>195</v>
      </c>
      <c r="BB7" t="s">
        <v>195</v>
      </c>
    </row>
    <row r="8" spans="2:69" x14ac:dyDescent="0.2">
      <c r="B8" t="s">
        <v>222</v>
      </c>
      <c r="E8">
        <v>6</v>
      </c>
      <c r="N8" t="s">
        <v>107</v>
      </c>
      <c r="O8" s="164">
        <v>0.05</v>
      </c>
      <c r="AN8" t="s">
        <v>159</v>
      </c>
      <c r="AO8" t="s">
        <v>159</v>
      </c>
      <c r="AP8" t="s">
        <v>159</v>
      </c>
      <c r="AQ8" t="s">
        <v>159</v>
      </c>
      <c r="AV8" t="s">
        <v>196</v>
      </c>
      <c r="AW8" t="s">
        <v>196</v>
      </c>
      <c r="AX8" t="s">
        <v>197</v>
      </c>
      <c r="AY8" t="s">
        <v>196</v>
      </c>
      <c r="AZ8" t="s">
        <v>197</v>
      </c>
      <c r="BA8" t="s">
        <v>196</v>
      </c>
      <c r="BB8" t="s">
        <v>196</v>
      </c>
    </row>
    <row r="9" spans="2:69" x14ac:dyDescent="0.2">
      <c r="B9" t="s">
        <v>223</v>
      </c>
      <c r="E9">
        <v>7</v>
      </c>
      <c r="N9" t="s">
        <v>108</v>
      </c>
      <c r="O9" s="164">
        <v>0.06</v>
      </c>
      <c r="AV9" t="s">
        <v>197</v>
      </c>
      <c r="AW9" t="s">
        <v>197</v>
      </c>
      <c r="AY9" t="s">
        <v>197</v>
      </c>
      <c r="BA9" t="s">
        <v>197</v>
      </c>
      <c r="BB9" t="s">
        <v>197</v>
      </c>
    </row>
    <row r="10" spans="2:69" x14ac:dyDescent="0.2">
      <c r="B10" t="s">
        <v>159</v>
      </c>
      <c r="E10">
        <v>8</v>
      </c>
      <c r="N10" t="s">
        <v>109</v>
      </c>
      <c r="O10" s="164">
        <v>7.0000000000000007E-2</v>
      </c>
    </row>
    <row r="11" spans="2:69" x14ac:dyDescent="0.2">
      <c r="E11">
        <v>9</v>
      </c>
      <c r="N11" t="s">
        <v>191</v>
      </c>
      <c r="O11" s="164">
        <v>0.08</v>
      </c>
    </row>
    <row r="12" spans="2:69" x14ac:dyDescent="0.2">
      <c r="E12">
        <v>10</v>
      </c>
      <c r="N12" t="s">
        <v>192</v>
      </c>
      <c r="O12" s="164">
        <v>0.09</v>
      </c>
    </row>
    <row r="13" spans="2:69" x14ac:dyDescent="0.2">
      <c r="N13" t="s">
        <v>193</v>
      </c>
      <c r="O13" s="164">
        <v>0.1</v>
      </c>
      <c r="AT13" t="e" cm="1">
        <f t="array" aca="1" ref="AT13" ca="1">OFFSET(ADM!$AV$2,0,MATCH('2. Avropsmall FKU'!$B$18,ADM!$AV$1:$BC$1,0)-1):INDEX(OFFSET(ADM!$AV:$AV,0,MATCH('2. Avropsmall FKU'!$B$18,ADM!$AV$1:$BC$1,0)-1),COUNTA(OFFSET(ADM!$AV:$AV,0,MATCH('2. Avropsmall FKU'!$B$18,ADM!$AV$1:$BC$1,0)-1)))</f>
        <v>#N/A</v>
      </c>
    </row>
    <row r="14" spans="2:69" x14ac:dyDescent="0.2">
      <c r="N14" t="s">
        <v>194</v>
      </c>
      <c r="O14" s="164">
        <v>0.11</v>
      </c>
      <c r="AV14" t="s">
        <v>122</v>
      </c>
    </row>
    <row r="15" spans="2:69" x14ac:dyDescent="0.2">
      <c r="N15" t="s">
        <v>195</v>
      </c>
      <c r="O15" s="164">
        <v>0.12</v>
      </c>
    </row>
    <row r="16" spans="2:69" x14ac:dyDescent="0.2">
      <c r="N16" t="s">
        <v>196</v>
      </c>
      <c r="O16" s="164">
        <v>0.13</v>
      </c>
    </row>
    <row r="17" spans="14:15" x14ac:dyDescent="0.2">
      <c r="N17" t="s">
        <v>197</v>
      </c>
      <c r="O17" s="164">
        <v>0.14000000000000001</v>
      </c>
    </row>
    <row r="18" spans="14:15" x14ac:dyDescent="0.2">
      <c r="O18" s="164">
        <v>0.15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EB86EC-614A-49F8-9A00-149335F91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42BFF-3417-42D5-B4E5-73A3E4CFD0C1}">
  <ds:schemaRefs>
    <ds:schemaRef ds:uri="http://schemas.microsoft.com/sharepoint/v3/contenttype/forms"/>
  </ds:schemaRefs>
</ds:datastoreItem>
</file>

<file path=customXml/itemProps3.xml><?xml version="1.0" encoding="utf-8"?>
<ds:datastoreItem xmlns:ds="http://schemas.openxmlformats.org/officeDocument/2006/customXml" ds:itemID="{80575E07-BDC7-4B71-AC8E-4CAED5BE5BAA}">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1. Instruktioner</vt:lpstr>
      <vt:lpstr>2. Avropsmall FKU</vt:lpstr>
      <vt:lpstr>3. Svarsmall FKU</vt:lpstr>
      <vt:lpstr>PicMover</vt:lpstr>
      <vt:lpstr>4. LCC-kalkyl</vt:lpstr>
      <vt:lpstr>5. LCC-kalkyl Elbilar</vt:lpstr>
      <vt:lpstr>ADM</vt:lpstr>
      <vt:lpstr>'4. LCC-kalkyl'!Restvarde</vt:lpstr>
      <vt:lpstr>'5. LCC-kalkyl Elbilar'!Restvarde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SKL Kommentus Inköpscentral;Adda Inköpscentral</dc:creator>
  <cp:lastModifiedBy>Hammarbäck Marie</cp:lastModifiedBy>
  <cp:lastPrinted>2020-01-21T12:43:19Z</cp:lastPrinted>
  <dcterms:created xsi:type="dcterms:W3CDTF">2007-05-09T08:48:56Z</dcterms:created>
  <dcterms:modified xsi:type="dcterms:W3CDTF">2025-03-28T09:02:11Z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