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hidePivotFieldList="1"/>
  <mc:AlternateContent xmlns:mc="http://schemas.openxmlformats.org/markup-compatibility/2006">
    <mc:Choice Requires="x15">
      <x15ac:absPath xmlns:x15ac="http://schemas.microsoft.com/office/spreadsheetml/2010/11/ac" url="G:\Upphandling\Upphandlingar\Boknings- och bidragslösningar 2022\13. Avropsstöd\"/>
    </mc:Choice>
  </mc:AlternateContent>
  <xr:revisionPtr revIDLastSave="0" documentId="8_{51A79452-780C-4EDD-AD72-22AD522821AE}" xr6:coauthVersionLast="47" xr6:coauthVersionMax="47" xr10:uidLastSave="{00000000-0000-0000-0000-000000000000}"/>
  <workbookProtection workbookAlgorithmName="SHA-512" workbookHashValue="sdx9qGiu9Mb0MlL1VlcSSJtCJsHEj7ZdTZuCMW8/IeWmnKK2TIxsjeBA3yU2WXTvNnUQ7FiFeOw4I+njaULvkQ==" workbookSaltValue="tarXlnHeEBUi3SkbeRPSeA==" workbookSpinCount="100000" lockStructure="1"/>
  <bookViews>
    <workbookView xWindow="-110" yWindow="-110" windowWidth="19420" windowHeight="12420" tabRatio="780" activeTab="1" xr2:uid="{00000000-000D-0000-FFFF-FFFF00000000}"/>
  </bookViews>
  <sheets>
    <sheet name="Instruktioner" sheetId="10" r:id="rId1"/>
    <sheet name="Avrop" sheetId="1" r:id="rId2"/>
    <sheet name="Mervärdeskriterier B1" sheetId="13" r:id="rId3"/>
    <sheet name="Mervärdeskriterier B2" sheetId="14" r:id="rId4"/>
    <sheet name="Mervärdeskriterier B3" sheetId="15" r:id="rId5"/>
    <sheet name="Prislista" sheetId="12" state="hidden" r:id="rId6"/>
    <sheet name="Index Prissättning" sheetId="11" state="hidden" r:id="rId7"/>
    <sheet name="Avropsmottagare" sheetId="7" state="hidden" r:id="rId8"/>
    <sheet name="Admin" sheetId="3" state="hidden" r:id="rId9"/>
    <sheet name="DB" sheetId="4" state="hidden" r:id="rId10"/>
  </sheets>
  <definedNames>
    <definedName name="_xlnm._FilterDatabase" localSheetId="9" hidden="1">DB!$A$1:$Y$1345</definedName>
    <definedName name="_xlnm.Print_Area" localSheetId="7">Avropsmottagare!$1:$6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1" l="1"/>
  <c r="O4" i="3"/>
  <c r="Q5" i="3" s="1"/>
  <c r="AK4" i="3"/>
  <c r="AJ4" i="3"/>
  <c r="R5" i="3" l="1"/>
  <c r="AI4" i="3" l="1"/>
  <c r="P5" i="3" s="1"/>
  <c r="L18" i="1" s="1"/>
  <c r="U3" i="3"/>
  <c r="V3" i="3" s="1"/>
  <c r="L23" i="1" l="1"/>
  <c r="L31" i="1"/>
  <c r="L24" i="1"/>
  <c r="L32" i="1"/>
  <c r="K20" i="1"/>
  <c r="L20" i="1" s="1"/>
  <c r="K30" i="1"/>
  <c r="L30" i="1" s="1"/>
  <c r="K31" i="1"/>
  <c r="K32" i="1"/>
  <c r="K33" i="1"/>
  <c r="L33" i="1" s="1"/>
  <c r="T2" i="4" l="1"/>
  <c r="N36" i="1"/>
  <c r="M36" i="1"/>
  <c r="L36" i="1"/>
  <c r="N18" i="1"/>
  <c r="M18" i="1"/>
  <c r="N30" i="1" l="1"/>
  <c r="N33" i="1"/>
  <c r="N20" i="1"/>
  <c r="N23" i="1"/>
  <c r="N31" i="1"/>
  <c r="N24" i="1"/>
  <c r="N32" i="1"/>
  <c r="M33" i="1"/>
  <c r="M30" i="1"/>
  <c r="M20" i="1"/>
  <c r="M23" i="1"/>
  <c r="M31" i="1"/>
  <c r="M24" i="1"/>
  <c r="M32" i="1"/>
  <c r="N37" i="1"/>
  <c r="N38" i="1"/>
  <c r="N39" i="1"/>
  <c r="N40" i="1"/>
  <c r="N41" i="1"/>
  <c r="M39" i="1"/>
  <c r="M38" i="1"/>
  <c r="M41" i="1"/>
  <c r="M40" i="1"/>
  <c r="M37" i="1"/>
  <c r="L38" i="1"/>
  <c r="L40" i="1"/>
  <c r="L37" i="1"/>
  <c r="L41" i="1"/>
  <c r="L39" i="1"/>
  <c r="F5"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F305" i="11"/>
  <c r="F306" i="11"/>
  <c r="F307" i="11"/>
  <c r="F308" i="11"/>
  <c r="F309" i="11"/>
  <c r="F310" i="11"/>
  <c r="F311" i="11"/>
  <c r="F312" i="11"/>
  <c r="F313" i="11"/>
  <c r="F314" i="11"/>
  <c r="F315" i="11"/>
  <c r="F316" i="11"/>
  <c r="F317" i="11"/>
  <c r="F318" i="11"/>
  <c r="F319" i="11"/>
  <c r="F320" i="11"/>
  <c r="F321" i="11"/>
  <c r="F322" i="11"/>
  <c r="F323" i="11"/>
  <c r="F324" i="11"/>
  <c r="F325" i="11"/>
  <c r="F326" i="11"/>
  <c r="F327" i="11"/>
  <c r="F328" i="11"/>
  <c r="F329" i="11"/>
  <c r="F330" i="11"/>
  <c r="F331" i="11"/>
  <c r="F332" i="11"/>
  <c r="F333" i="11"/>
  <c r="F334" i="11"/>
  <c r="F335" i="11"/>
  <c r="F336" i="11"/>
  <c r="F337" i="11"/>
  <c r="F338" i="11"/>
  <c r="F339" i="11"/>
  <c r="F340" i="11"/>
  <c r="F341" i="11"/>
  <c r="F342" i="11"/>
  <c r="F343" i="11"/>
  <c r="F344" i="11"/>
  <c r="F345" i="11"/>
  <c r="F346" i="11"/>
  <c r="F347" i="11"/>
  <c r="F348" i="11"/>
  <c r="F349" i="11"/>
  <c r="F350" i="11"/>
  <c r="F351" i="11"/>
  <c r="F352" i="11"/>
  <c r="F353" i="11"/>
  <c r="F354" i="11"/>
  <c r="F355" i="11"/>
  <c r="F356" i="11"/>
  <c r="F357" i="11"/>
  <c r="F358" i="11"/>
  <c r="F359" i="11"/>
  <c r="F360" i="11"/>
  <c r="F361" i="11"/>
  <c r="F362" i="11"/>
  <c r="F363" i="11"/>
  <c r="F364" i="11"/>
  <c r="F365" i="11"/>
  <c r="F366" i="11"/>
  <c r="F367" i="11"/>
  <c r="F368" i="11"/>
  <c r="F369" i="11"/>
  <c r="F370" i="11"/>
  <c r="F371" i="11"/>
  <c r="F372" i="11"/>
  <c r="F373" i="11"/>
  <c r="F374" i="11"/>
  <c r="F375" i="11"/>
  <c r="F376" i="11"/>
  <c r="F377" i="11"/>
  <c r="F378" i="11"/>
  <c r="F379" i="11"/>
  <c r="F380" i="11"/>
  <c r="F381" i="11"/>
  <c r="F382" i="11"/>
  <c r="F383" i="11"/>
  <c r="F384" i="11"/>
  <c r="F385" i="11"/>
  <c r="F386" i="11"/>
  <c r="F387" i="11"/>
  <c r="F388" i="11"/>
  <c r="F389" i="11"/>
  <c r="F390" i="11"/>
  <c r="F391" i="11"/>
  <c r="F392" i="11"/>
  <c r="F393" i="11"/>
  <c r="F394" i="11"/>
  <c r="F395" i="11"/>
  <c r="F396" i="11"/>
  <c r="F397" i="11"/>
  <c r="F398" i="11"/>
  <c r="F399" i="11"/>
  <c r="F400" i="11"/>
  <c r="F401" i="11"/>
  <c r="F402" i="11"/>
  <c r="F403" i="11"/>
  <c r="F404" i="11"/>
  <c r="F405" i="11"/>
  <c r="F406" i="11"/>
  <c r="F407" i="11"/>
  <c r="F408" i="11"/>
  <c r="F409" i="11"/>
  <c r="F410" i="11"/>
  <c r="F411" i="11"/>
  <c r="F412" i="11"/>
  <c r="F413" i="11"/>
  <c r="F414" i="11"/>
  <c r="F415" i="11"/>
  <c r="F416" i="11"/>
  <c r="F417" i="11"/>
  <c r="F418" i="11"/>
  <c r="F419" i="11"/>
  <c r="F420" i="11"/>
  <c r="F421" i="11"/>
  <c r="F422" i="11"/>
  <c r="F423" i="11"/>
  <c r="F424" i="11"/>
  <c r="F425" i="11"/>
  <c r="F426" i="11"/>
  <c r="F427" i="11"/>
  <c r="F428" i="11"/>
  <c r="F429" i="11"/>
  <c r="F430" i="11"/>
  <c r="F431" i="11"/>
  <c r="F432" i="11"/>
  <c r="F433" i="11"/>
  <c r="F434" i="11"/>
  <c r="F435" i="11"/>
  <c r="F436" i="11"/>
  <c r="F437" i="11"/>
  <c r="F438" i="11"/>
  <c r="F439" i="11"/>
  <c r="F440" i="11"/>
  <c r="F441" i="11"/>
  <c r="F442" i="11"/>
  <c r="F443" i="11"/>
  <c r="F444" i="11"/>
  <c r="F445" i="11"/>
  <c r="F446" i="11"/>
  <c r="F447" i="11"/>
  <c r="F448" i="11"/>
  <c r="F449" i="11"/>
  <c r="F450" i="11"/>
  <c r="F451" i="11"/>
  <c r="F452" i="11"/>
  <c r="F453" i="11"/>
  <c r="F454" i="11"/>
  <c r="F455" i="11"/>
  <c r="F456" i="11"/>
  <c r="F457" i="11"/>
  <c r="F458" i="11"/>
  <c r="F459" i="11"/>
  <c r="F460" i="11"/>
  <c r="F461" i="11"/>
  <c r="F462" i="11"/>
  <c r="F463" i="11"/>
  <c r="F464" i="11"/>
  <c r="F465" i="11"/>
  <c r="F466" i="11"/>
  <c r="F467" i="11"/>
  <c r="F468" i="11"/>
  <c r="F469" i="11"/>
  <c r="F470" i="11"/>
  <c r="F471" i="11"/>
  <c r="F472" i="11"/>
  <c r="F473" i="11"/>
  <c r="F474" i="11"/>
  <c r="F475" i="11"/>
  <c r="F476" i="11"/>
  <c r="F477" i="11"/>
  <c r="F478" i="11"/>
  <c r="F479" i="11"/>
  <c r="F480" i="11"/>
  <c r="F481" i="11"/>
  <c r="F482" i="11"/>
  <c r="F483" i="11"/>
  <c r="F484" i="11"/>
  <c r="F485" i="11"/>
  <c r="F486" i="11"/>
  <c r="F487" i="11"/>
  <c r="F488" i="11"/>
  <c r="F489" i="11"/>
  <c r="F490" i="11"/>
  <c r="F491" i="11"/>
  <c r="F492" i="11"/>
  <c r="F493" i="11"/>
  <c r="F494" i="11"/>
  <c r="F495" i="11"/>
  <c r="F496" i="11"/>
  <c r="F497" i="11"/>
  <c r="F498" i="11"/>
  <c r="F499" i="11"/>
  <c r="F500" i="11"/>
  <c r="F501" i="11"/>
  <c r="F502" i="11"/>
  <c r="F503" i="11"/>
  <c r="F504" i="11"/>
  <c r="F505" i="11"/>
  <c r="F506" i="11"/>
  <c r="F507" i="11"/>
  <c r="F508" i="11"/>
  <c r="F509" i="11"/>
  <c r="F510" i="11"/>
  <c r="F511" i="11"/>
  <c r="F512" i="11"/>
  <c r="F513" i="11"/>
  <c r="F514" i="11"/>
  <c r="F515" i="11"/>
  <c r="F516" i="11"/>
  <c r="F517" i="11"/>
  <c r="F518" i="11"/>
  <c r="F519" i="11"/>
  <c r="F520" i="11"/>
  <c r="F521" i="11"/>
  <c r="F522" i="11"/>
  <c r="F523" i="11"/>
  <c r="F524" i="11"/>
  <c r="F525" i="11"/>
  <c r="F526" i="11"/>
  <c r="F527" i="11"/>
  <c r="F528" i="11"/>
  <c r="F529" i="11"/>
  <c r="F530" i="11"/>
  <c r="F531" i="11"/>
  <c r="F532" i="11"/>
  <c r="F533" i="11"/>
  <c r="F534" i="11"/>
  <c r="F535" i="11"/>
  <c r="F536" i="11"/>
  <c r="F537" i="11"/>
  <c r="F538" i="11"/>
  <c r="F539" i="11"/>
  <c r="F540" i="11"/>
  <c r="F541" i="11"/>
  <c r="F542" i="11"/>
  <c r="F543" i="11"/>
  <c r="F544" i="11"/>
  <c r="F545" i="11"/>
  <c r="F546" i="11"/>
  <c r="F547" i="11"/>
  <c r="F548" i="11"/>
  <c r="F549" i="11"/>
  <c r="F550" i="11"/>
  <c r="F551" i="11"/>
  <c r="F552" i="11"/>
  <c r="F553" i="11"/>
  <c r="F554" i="11"/>
  <c r="F555" i="11"/>
  <c r="F556" i="11"/>
  <c r="F557" i="11"/>
  <c r="F558" i="11"/>
  <c r="F559" i="11"/>
  <c r="F560" i="11"/>
  <c r="F561" i="11"/>
  <c r="F562" i="11"/>
  <c r="F563" i="11"/>
  <c r="F564" i="11"/>
  <c r="F565" i="11"/>
  <c r="F566" i="11"/>
  <c r="F567" i="11"/>
  <c r="F568" i="11"/>
  <c r="F569" i="11"/>
  <c r="F570" i="11"/>
  <c r="F571" i="11"/>
  <c r="F572" i="11"/>
  <c r="F573" i="11"/>
  <c r="F574" i="11"/>
  <c r="F575" i="11"/>
  <c r="F576" i="11"/>
  <c r="F577" i="11"/>
  <c r="F578" i="11"/>
  <c r="F579" i="11"/>
  <c r="F580" i="11"/>
  <c r="F581" i="11"/>
  <c r="F582" i="11"/>
  <c r="F583" i="11"/>
  <c r="F584" i="11"/>
  <c r="F585" i="11"/>
  <c r="F586" i="11"/>
  <c r="F587" i="11"/>
  <c r="F588" i="11"/>
  <c r="F589" i="11"/>
  <c r="F590" i="11"/>
  <c r="F591" i="11"/>
  <c r="F592" i="11"/>
  <c r="F593" i="11"/>
  <c r="F594" i="11"/>
  <c r="F595" i="11"/>
  <c r="F596" i="11"/>
  <c r="F597" i="11"/>
  <c r="F598" i="11"/>
  <c r="F599" i="11"/>
  <c r="F600" i="11"/>
  <c r="F601" i="11"/>
  <c r="F602" i="11"/>
  <c r="F603" i="11"/>
  <c r="F604" i="11"/>
  <c r="F605" i="11"/>
  <c r="F606" i="11"/>
  <c r="F607" i="11"/>
  <c r="F608" i="11"/>
  <c r="F609" i="11"/>
  <c r="F610" i="11"/>
  <c r="F611" i="11"/>
  <c r="F612" i="11"/>
  <c r="F613" i="11"/>
  <c r="F614" i="11"/>
  <c r="F615" i="11"/>
  <c r="F616" i="11"/>
  <c r="F617" i="11"/>
  <c r="F618" i="11"/>
  <c r="F619" i="11"/>
  <c r="F620" i="11"/>
  <c r="F621" i="11"/>
  <c r="F622" i="11"/>
  <c r="F623" i="11"/>
  <c r="F624" i="11"/>
  <c r="F625" i="11"/>
  <c r="F626" i="11"/>
  <c r="F627" i="11"/>
  <c r="F628" i="11"/>
  <c r="F629" i="11"/>
  <c r="F630" i="11"/>
  <c r="F631" i="11"/>
  <c r="F632" i="11"/>
  <c r="F633" i="11"/>
  <c r="F634" i="11"/>
  <c r="F635" i="11"/>
  <c r="F636" i="11"/>
  <c r="F637" i="11"/>
  <c r="F638" i="11"/>
  <c r="F639" i="11"/>
  <c r="F640" i="11"/>
  <c r="F641" i="11"/>
  <c r="F642" i="11"/>
  <c r="F643" i="11"/>
  <c r="F644" i="11"/>
  <c r="F645" i="11"/>
  <c r="F646" i="11"/>
  <c r="F647" i="11"/>
  <c r="F648" i="11"/>
  <c r="F649" i="11"/>
  <c r="F650" i="11"/>
  <c r="F651" i="11"/>
  <c r="F652" i="11"/>
  <c r="F653" i="11"/>
  <c r="F654" i="11"/>
  <c r="F655" i="11"/>
  <c r="F656" i="11"/>
  <c r="F657" i="11"/>
  <c r="F658" i="11"/>
  <c r="F659" i="11"/>
  <c r="F660" i="11"/>
  <c r="F661" i="11"/>
  <c r="F662" i="11"/>
  <c r="F663" i="11"/>
  <c r="F664" i="11"/>
  <c r="F665" i="11"/>
  <c r="F666" i="11"/>
  <c r="F667" i="11"/>
  <c r="F668" i="11"/>
  <c r="F669" i="11"/>
  <c r="F670" i="11"/>
  <c r="F671" i="11"/>
  <c r="F672" i="11"/>
  <c r="F673" i="11"/>
  <c r="F674" i="11"/>
  <c r="F675" i="11"/>
  <c r="F676" i="11"/>
  <c r="F677" i="11"/>
  <c r="F678" i="11"/>
  <c r="F679" i="11"/>
  <c r="F680" i="11"/>
  <c r="F681" i="11"/>
  <c r="F682" i="11"/>
  <c r="F683" i="11"/>
  <c r="F684" i="11"/>
  <c r="F685" i="11"/>
  <c r="F686" i="11"/>
  <c r="F687" i="11"/>
  <c r="F688" i="11"/>
  <c r="F689" i="11"/>
  <c r="F690" i="11"/>
  <c r="F691" i="11"/>
  <c r="F692" i="11"/>
  <c r="F693" i="11"/>
  <c r="F694" i="11"/>
  <c r="F695" i="11"/>
  <c r="F696" i="11"/>
  <c r="F697" i="11"/>
  <c r="F698" i="11"/>
  <c r="F699" i="11"/>
  <c r="F700" i="11"/>
  <c r="F701" i="11"/>
  <c r="F702" i="11"/>
  <c r="F703" i="11"/>
  <c r="F704" i="11"/>
  <c r="F705" i="11"/>
  <c r="F706" i="11"/>
  <c r="F707" i="11"/>
  <c r="F708" i="11"/>
  <c r="F709" i="11"/>
  <c r="F710" i="11"/>
  <c r="F711" i="11"/>
  <c r="F712" i="11"/>
  <c r="F713" i="11"/>
  <c r="F714" i="11"/>
  <c r="F715" i="11"/>
  <c r="F716" i="11"/>
  <c r="F717" i="11"/>
  <c r="F718" i="11"/>
  <c r="F719" i="11"/>
  <c r="F720" i="11"/>
  <c r="F721" i="11"/>
  <c r="F722" i="11"/>
  <c r="F723" i="11"/>
  <c r="F724" i="11"/>
  <c r="F725" i="11"/>
  <c r="F726" i="11"/>
  <c r="F727" i="11"/>
  <c r="F728" i="11"/>
  <c r="F729" i="11"/>
  <c r="F730" i="11"/>
  <c r="F731" i="11"/>
  <c r="F732" i="11"/>
  <c r="F733" i="11"/>
  <c r="F734" i="11"/>
  <c r="F735" i="11"/>
  <c r="F736" i="11"/>
  <c r="F737" i="11"/>
  <c r="F738" i="11"/>
  <c r="F739" i="11"/>
  <c r="F740" i="11"/>
  <c r="F741" i="11"/>
  <c r="F742" i="11"/>
  <c r="F743" i="11"/>
  <c r="F744" i="11"/>
  <c r="F745" i="11"/>
  <c r="F746" i="11"/>
  <c r="F747" i="11"/>
  <c r="F748" i="11"/>
  <c r="F749" i="11"/>
  <c r="F750" i="11"/>
  <c r="F751" i="11"/>
  <c r="F752" i="11"/>
  <c r="F753" i="11"/>
  <c r="F754" i="11"/>
  <c r="F755" i="11"/>
  <c r="F756" i="11"/>
  <c r="F757" i="11"/>
  <c r="F758" i="11"/>
  <c r="F759" i="11"/>
  <c r="F760" i="11"/>
  <c r="F761" i="11"/>
  <c r="F762" i="11"/>
  <c r="F763" i="11"/>
  <c r="F764" i="11"/>
  <c r="F765" i="11"/>
  <c r="F766" i="11"/>
  <c r="F767" i="11"/>
  <c r="F768" i="11"/>
  <c r="F769" i="11"/>
  <c r="F770" i="11"/>
  <c r="F771" i="11"/>
  <c r="F772" i="11"/>
  <c r="F773" i="11"/>
  <c r="F774" i="11"/>
  <c r="F775" i="11"/>
  <c r="F776" i="11"/>
  <c r="F777" i="11"/>
  <c r="F778" i="11"/>
  <c r="F779" i="11"/>
  <c r="F780" i="11"/>
  <c r="F781" i="11"/>
  <c r="F782" i="11"/>
  <c r="F783" i="11"/>
  <c r="F784" i="11"/>
  <c r="F785" i="11"/>
  <c r="F786" i="11"/>
  <c r="F787" i="11"/>
  <c r="F788" i="11"/>
  <c r="F789" i="11"/>
  <c r="F790" i="11"/>
  <c r="F791" i="11"/>
  <c r="F792" i="11"/>
  <c r="F793" i="11"/>
  <c r="F794" i="11"/>
  <c r="F795" i="11"/>
  <c r="F796" i="11"/>
  <c r="F797" i="11"/>
  <c r="F798" i="11"/>
  <c r="F799" i="11"/>
  <c r="F800" i="11"/>
  <c r="F801" i="11"/>
  <c r="F802" i="11"/>
  <c r="F803" i="11"/>
  <c r="F804" i="11"/>
  <c r="F805" i="11"/>
  <c r="F806" i="11"/>
  <c r="F807" i="11"/>
  <c r="F808" i="11"/>
  <c r="F809" i="11"/>
  <c r="F810" i="11"/>
  <c r="F811" i="11"/>
  <c r="F812" i="11"/>
  <c r="F813" i="11"/>
  <c r="F814" i="11"/>
  <c r="F815" i="11"/>
  <c r="F816" i="11"/>
  <c r="F817" i="11"/>
  <c r="F818" i="11"/>
  <c r="F819" i="11"/>
  <c r="F820" i="11"/>
  <c r="F821" i="11"/>
  <c r="F822" i="11"/>
  <c r="F823" i="11"/>
  <c r="F824" i="11"/>
  <c r="F825" i="11"/>
  <c r="F826" i="11"/>
  <c r="F827" i="11"/>
  <c r="F828" i="11"/>
  <c r="F829" i="11"/>
  <c r="F830" i="11"/>
  <c r="F831" i="11"/>
  <c r="F832" i="11"/>
  <c r="F833" i="11"/>
  <c r="F834" i="11"/>
  <c r="F835" i="11"/>
  <c r="F836" i="11"/>
  <c r="F837" i="11"/>
  <c r="F838" i="11"/>
  <c r="F839" i="11"/>
  <c r="F840" i="11"/>
  <c r="F841" i="11"/>
  <c r="F842" i="11"/>
  <c r="F843" i="11"/>
  <c r="F844" i="11"/>
  <c r="F845" i="11"/>
  <c r="F846" i="11"/>
  <c r="F847" i="11"/>
  <c r="F848" i="11"/>
  <c r="F849" i="11"/>
  <c r="F850" i="11"/>
  <c r="F851" i="11"/>
  <c r="F852" i="11"/>
  <c r="F853" i="11"/>
  <c r="F854" i="11"/>
  <c r="F855" i="11"/>
  <c r="F856" i="11"/>
  <c r="F857" i="11"/>
  <c r="F858" i="11"/>
  <c r="F859" i="11"/>
  <c r="F860" i="11"/>
  <c r="F861" i="11"/>
  <c r="F862" i="11"/>
  <c r="F863" i="11"/>
  <c r="F864" i="11"/>
  <c r="F865" i="11"/>
  <c r="F866" i="11"/>
  <c r="F867" i="11"/>
  <c r="F868" i="11"/>
  <c r="F869" i="11"/>
  <c r="F870" i="11"/>
  <c r="F871" i="11"/>
  <c r="F872" i="11"/>
  <c r="F873" i="11"/>
  <c r="F874" i="11"/>
  <c r="F875" i="11"/>
  <c r="F876" i="11"/>
  <c r="F877" i="11"/>
  <c r="F878" i="11"/>
  <c r="F879" i="11"/>
  <c r="F880" i="11"/>
  <c r="F881" i="11"/>
  <c r="F882" i="11"/>
  <c r="F883" i="11"/>
  <c r="F884" i="11"/>
  <c r="F885" i="11"/>
  <c r="F886" i="11"/>
  <c r="F887" i="11"/>
  <c r="F888" i="11"/>
  <c r="F889" i="11"/>
  <c r="F890" i="11"/>
  <c r="F891" i="11"/>
  <c r="F892" i="11"/>
  <c r="F893" i="11"/>
  <c r="F894" i="11"/>
  <c r="F895" i="11"/>
  <c r="F896" i="11"/>
  <c r="F897" i="11"/>
  <c r="F898" i="11"/>
  <c r="F899" i="11"/>
  <c r="F900" i="11"/>
  <c r="F901" i="11"/>
  <c r="F902" i="11"/>
  <c r="F903" i="11"/>
  <c r="F904" i="11"/>
  <c r="F905" i="11"/>
  <c r="F906" i="11"/>
  <c r="F907" i="11"/>
  <c r="F908" i="11"/>
  <c r="F909" i="11"/>
  <c r="F910" i="11"/>
  <c r="F911" i="11"/>
  <c r="F912" i="11"/>
  <c r="F913" i="11"/>
  <c r="F914" i="11"/>
  <c r="F915" i="11"/>
  <c r="F916" i="11"/>
  <c r="F917" i="11"/>
  <c r="F918" i="11"/>
  <c r="F919" i="11"/>
  <c r="F920" i="11"/>
  <c r="F921" i="11"/>
  <c r="F922" i="11"/>
  <c r="F923" i="11"/>
  <c r="F924" i="11"/>
  <c r="F925" i="11"/>
  <c r="F926" i="11"/>
  <c r="F927" i="11"/>
  <c r="F928" i="11"/>
  <c r="F929" i="11"/>
  <c r="F930" i="11"/>
  <c r="F931" i="11"/>
  <c r="F932" i="11"/>
  <c r="F933" i="11"/>
  <c r="F934" i="11"/>
  <c r="F935" i="11"/>
  <c r="F936" i="11"/>
  <c r="F937" i="11"/>
  <c r="F938" i="11"/>
  <c r="F939" i="11"/>
  <c r="F940" i="11"/>
  <c r="F941" i="11"/>
  <c r="F942" i="11"/>
  <c r="F943" i="11"/>
  <c r="F944" i="11"/>
  <c r="F945" i="11"/>
  <c r="F946" i="11"/>
  <c r="F947" i="11"/>
  <c r="F948" i="11"/>
  <c r="F949" i="11"/>
  <c r="F950" i="11"/>
  <c r="F951" i="11"/>
  <c r="F952" i="11"/>
  <c r="F953" i="11"/>
  <c r="F954" i="11"/>
  <c r="F955" i="11"/>
  <c r="F956" i="11"/>
  <c r="F957" i="11"/>
  <c r="F958" i="11"/>
  <c r="F959" i="11"/>
  <c r="F960" i="11"/>
  <c r="F961" i="11"/>
  <c r="F962" i="11"/>
  <c r="F963" i="11"/>
  <c r="F964" i="11"/>
  <c r="F965" i="11"/>
  <c r="F966" i="11"/>
  <c r="F967" i="11"/>
  <c r="F968" i="11"/>
  <c r="F969" i="11"/>
  <c r="F970" i="11"/>
  <c r="F971" i="11"/>
  <c r="F972" i="11"/>
  <c r="F973" i="11"/>
  <c r="F974" i="11"/>
  <c r="F975" i="11"/>
  <c r="F976" i="11"/>
  <c r="F977" i="11"/>
  <c r="F978" i="11"/>
  <c r="F979" i="11"/>
  <c r="F980" i="11"/>
  <c r="F981" i="11"/>
  <c r="F982" i="11"/>
  <c r="F983" i="11"/>
  <c r="F984" i="11"/>
  <c r="F985" i="11"/>
  <c r="F986" i="11"/>
  <c r="F987" i="11"/>
  <c r="F988" i="11"/>
  <c r="F989" i="11"/>
  <c r="F990" i="11"/>
  <c r="F991" i="11"/>
  <c r="F992" i="11"/>
  <c r="F993" i="11"/>
  <c r="F994" i="11"/>
  <c r="F995" i="11"/>
  <c r="F996" i="11"/>
  <c r="F997" i="11"/>
  <c r="F998" i="11"/>
  <c r="F999" i="11"/>
  <c r="F1000" i="11"/>
  <c r="F6" i="11"/>
  <c r="U2" i="4" s="1"/>
  <c r="U3" i="4" l="1"/>
  <c r="U6" i="4"/>
  <c r="U9" i="4"/>
  <c r="U12" i="4"/>
  <c r="U15" i="4"/>
  <c r="U18" i="4"/>
  <c r="U21" i="4"/>
  <c r="U24" i="4"/>
  <c r="U27" i="4"/>
  <c r="U30" i="4"/>
  <c r="U33" i="4"/>
  <c r="U36" i="4"/>
  <c r="U39" i="4"/>
  <c r="U42" i="4"/>
  <c r="U45" i="4"/>
  <c r="U48" i="4"/>
  <c r="U51" i="4"/>
  <c r="U54" i="4"/>
  <c r="U57" i="4"/>
  <c r="U60" i="4"/>
  <c r="V3" i="4"/>
  <c r="V6" i="4"/>
  <c r="V9" i="4"/>
  <c r="V12" i="4"/>
  <c r="V15" i="4"/>
  <c r="V18" i="4"/>
  <c r="V21" i="4"/>
  <c r="V24" i="4"/>
  <c r="V27" i="4"/>
  <c r="V30" i="4"/>
  <c r="V33" i="4"/>
  <c r="V36" i="4"/>
  <c r="V39" i="4"/>
  <c r="V42" i="4"/>
  <c r="V45" i="4"/>
  <c r="V48" i="4"/>
  <c r="V51" i="4"/>
  <c r="V54" i="4"/>
  <c r="V57" i="4"/>
  <c r="V60" i="4"/>
  <c r="W3" i="4"/>
  <c r="W6" i="4"/>
  <c r="W9" i="4"/>
  <c r="W12" i="4"/>
  <c r="W15" i="4"/>
  <c r="W18" i="4"/>
  <c r="W21" i="4"/>
  <c r="W24" i="4"/>
  <c r="W27" i="4"/>
  <c r="W30" i="4"/>
  <c r="W33" i="4"/>
  <c r="W36" i="4"/>
  <c r="W39" i="4"/>
  <c r="W42" i="4"/>
  <c r="W45" i="4"/>
  <c r="W48" i="4"/>
  <c r="W51" i="4"/>
  <c r="W54" i="4"/>
  <c r="W57" i="4"/>
  <c r="W60" i="4"/>
  <c r="X3" i="4"/>
  <c r="X6" i="4"/>
  <c r="X9" i="4"/>
  <c r="X12" i="4"/>
  <c r="X15" i="4"/>
  <c r="X18" i="4"/>
  <c r="X21" i="4"/>
  <c r="X24" i="4"/>
  <c r="X27" i="4"/>
  <c r="X30" i="4"/>
  <c r="X33" i="4"/>
  <c r="X36" i="4"/>
  <c r="X39" i="4"/>
  <c r="X42" i="4"/>
  <c r="X45" i="4"/>
  <c r="X48" i="4"/>
  <c r="X51" i="4"/>
  <c r="X54" i="4"/>
  <c r="X57" i="4"/>
  <c r="X60" i="4"/>
  <c r="U4" i="4"/>
  <c r="U7" i="4"/>
  <c r="U10" i="4"/>
  <c r="U13" i="4"/>
  <c r="U16" i="4"/>
  <c r="U19" i="4"/>
  <c r="U22" i="4"/>
  <c r="U25" i="4"/>
  <c r="U28" i="4"/>
  <c r="U31" i="4"/>
  <c r="U34" i="4"/>
  <c r="U37" i="4"/>
  <c r="U40" i="4"/>
  <c r="U43" i="4"/>
  <c r="U46" i="4"/>
  <c r="U49" i="4"/>
  <c r="U52" i="4"/>
  <c r="U55" i="4"/>
  <c r="U58" i="4"/>
  <c r="U61" i="4"/>
  <c r="V4" i="4"/>
  <c r="V7" i="4"/>
  <c r="V10" i="4"/>
  <c r="V13" i="4"/>
  <c r="V16" i="4"/>
  <c r="V19" i="4"/>
  <c r="V22" i="4"/>
  <c r="V25" i="4"/>
  <c r="V28" i="4"/>
  <c r="V31" i="4"/>
  <c r="V34" i="4"/>
  <c r="V37" i="4"/>
  <c r="V40" i="4"/>
  <c r="V43" i="4"/>
  <c r="V46" i="4"/>
  <c r="V49" i="4"/>
  <c r="V52" i="4"/>
  <c r="V55" i="4"/>
  <c r="V58" i="4"/>
  <c r="V61" i="4"/>
  <c r="W4" i="4"/>
  <c r="W7" i="4"/>
  <c r="W10" i="4"/>
  <c r="W13" i="4"/>
  <c r="W16" i="4"/>
  <c r="W19" i="4"/>
  <c r="W22" i="4"/>
  <c r="W25" i="4"/>
  <c r="W28" i="4"/>
  <c r="W31" i="4"/>
  <c r="W34" i="4"/>
  <c r="W37" i="4"/>
  <c r="W40" i="4"/>
  <c r="W43" i="4"/>
  <c r="W46" i="4"/>
  <c r="W49" i="4"/>
  <c r="W52" i="4"/>
  <c r="W55" i="4"/>
  <c r="W58" i="4"/>
  <c r="W61" i="4"/>
  <c r="X4" i="4"/>
  <c r="X7" i="4"/>
  <c r="X10" i="4"/>
  <c r="X13" i="4"/>
  <c r="X16" i="4"/>
  <c r="X19" i="4"/>
  <c r="X22" i="4"/>
  <c r="X25" i="4"/>
  <c r="X28" i="4"/>
  <c r="X31" i="4"/>
  <c r="X34" i="4"/>
  <c r="X37" i="4"/>
  <c r="X40" i="4"/>
  <c r="X43" i="4"/>
  <c r="X46" i="4"/>
  <c r="X49" i="4"/>
  <c r="X52" i="4"/>
  <c r="X55" i="4"/>
  <c r="X58" i="4"/>
  <c r="X61" i="4"/>
  <c r="U5" i="4"/>
  <c r="U8" i="4"/>
  <c r="U11" i="4"/>
  <c r="U14" i="4"/>
  <c r="U17" i="4"/>
  <c r="U20" i="4"/>
  <c r="U23" i="4"/>
  <c r="U26" i="4"/>
  <c r="U29" i="4"/>
  <c r="U32" i="4"/>
  <c r="U35" i="4"/>
  <c r="U38" i="4"/>
  <c r="U41" i="4"/>
  <c r="U44" i="4"/>
  <c r="U47" i="4"/>
  <c r="U50" i="4"/>
  <c r="U53" i="4"/>
  <c r="U56" i="4"/>
  <c r="U59" i="4"/>
  <c r="X5" i="4"/>
  <c r="X8" i="4"/>
  <c r="X11" i="4"/>
  <c r="X14" i="4"/>
  <c r="X17" i="4"/>
  <c r="X20" i="4"/>
  <c r="X23" i="4"/>
  <c r="X26" i="4"/>
  <c r="X29" i="4"/>
  <c r="X32" i="4"/>
  <c r="X35" i="4"/>
  <c r="X38" i="4"/>
  <c r="X41" i="4"/>
  <c r="X44" i="4"/>
  <c r="X47" i="4"/>
  <c r="X50" i="4"/>
  <c r="X53" i="4"/>
  <c r="X56" i="4"/>
  <c r="X59" i="4"/>
  <c r="V5" i="4"/>
  <c r="V23" i="4"/>
  <c r="V41" i="4"/>
  <c r="V59" i="4"/>
  <c r="W5" i="4"/>
  <c r="W23" i="4"/>
  <c r="W41" i="4"/>
  <c r="W59" i="4"/>
  <c r="V8" i="4"/>
  <c r="V26" i="4"/>
  <c r="V44" i="4"/>
  <c r="W8" i="4"/>
  <c r="W26" i="4"/>
  <c r="W44" i="4"/>
  <c r="V11" i="4"/>
  <c r="V29" i="4"/>
  <c r="V47" i="4"/>
  <c r="W11" i="4"/>
  <c r="W29" i="4"/>
  <c r="W47" i="4"/>
  <c r="V14" i="4"/>
  <c r="V32" i="4"/>
  <c r="V50" i="4"/>
  <c r="W14" i="4"/>
  <c r="W32" i="4"/>
  <c r="W50" i="4"/>
  <c r="V17" i="4"/>
  <c r="V35" i="4"/>
  <c r="V53" i="4"/>
  <c r="W17" i="4"/>
  <c r="W35" i="4"/>
  <c r="W53" i="4"/>
  <c r="V20" i="4"/>
  <c r="W20" i="4"/>
  <c r="V38" i="4"/>
  <c r="W38" i="4"/>
  <c r="V56" i="4"/>
  <c r="W56" i="4"/>
  <c r="X2" i="4"/>
  <c r="W2" i="4"/>
  <c r="V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Y12" i="4"/>
  <c r="Y11" i="4"/>
  <c r="Y10" i="4"/>
  <c r="Y9" i="4"/>
  <c r="Y8" i="4"/>
  <c r="Y7" i="4"/>
  <c r="Y6" i="4"/>
  <c r="Y5" i="4"/>
  <c r="Y4" i="4"/>
  <c r="Y3" i="4"/>
  <c r="Y2" i="4"/>
  <c r="S36" i="1" l="1"/>
  <c r="R18" i="1"/>
  <c r="R36" i="1"/>
  <c r="Q18" i="1"/>
  <c r="Q36" i="1"/>
  <c r="P18" i="1"/>
  <c r="S18" i="1"/>
  <c r="P36" i="1"/>
  <c r="K19" i="1"/>
  <c r="L19" i="1" l="1"/>
  <c r="N19" i="1"/>
  <c r="M19" i="1"/>
  <c r="S30" i="1"/>
  <c r="S32" i="1"/>
  <c r="S31" i="1"/>
  <c r="S33" i="1"/>
  <c r="S19" i="1"/>
  <c r="Q19" i="1"/>
  <c r="Q32" i="1"/>
  <c r="Q30" i="1"/>
  <c r="Q33" i="1"/>
  <c r="Q31" i="1"/>
  <c r="R32" i="1"/>
  <c r="R30" i="1"/>
  <c r="R33" i="1"/>
  <c r="R31" i="1"/>
  <c r="R19" i="1"/>
  <c r="P19" i="1"/>
  <c r="P30" i="1"/>
  <c r="P33" i="1"/>
  <c r="P31" i="1"/>
  <c r="P32" i="1"/>
  <c r="Z61" i="4"/>
  <c r="Z60" i="4"/>
  <c r="Z59" i="4"/>
  <c r="Z58" i="4"/>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Z14" i="4"/>
  <c r="Z13" i="4"/>
  <c r="Z12" i="4"/>
  <c r="Z11" i="4"/>
  <c r="Z10" i="4"/>
  <c r="Z9" i="4"/>
  <c r="Z8" i="4"/>
  <c r="Z7" i="4"/>
  <c r="Z6" i="4"/>
  <c r="Z5" i="4"/>
  <c r="Z4" i="4"/>
  <c r="Z3" i="4"/>
  <c r="Z2" i="4"/>
  <c r="Y1" i="4" l="1"/>
  <c r="X1" i="4"/>
  <c r="W1" i="4"/>
  <c r="V1" i="4"/>
  <c r="U1" i="4"/>
  <c r="T4"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 r="T3" i="4"/>
  <c r="P35" i="1" l="1"/>
  <c r="Q35" i="1"/>
  <c r="S35" i="1"/>
  <c r="R35" i="1"/>
  <c r="K28" i="1"/>
  <c r="K27" i="1"/>
  <c r="L27" i="1" l="1"/>
  <c r="M27" i="1"/>
  <c r="N27" i="1"/>
  <c r="L28" i="1"/>
  <c r="M28" i="1"/>
  <c r="N28" i="1"/>
  <c r="S37" i="1"/>
  <c r="R37" i="1"/>
  <c r="Q37" i="1"/>
  <c r="P37" i="1"/>
  <c r="P28" i="1"/>
  <c r="S28" i="1"/>
  <c r="R28" i="1"/>
  <c r="Q28" i="1"/>
  <c r="P27" i="1"/>
  <c r="R27" i="1"/>
  <c r="S27" i="1"/>
  <c r="Q27" i="1"/>
  <c r="K29" i="1"/>
  <c r="K26" i="1"/>
  <c r="K25" i="1"/>
  <c r="K24" i="1"/>
  <c r="K23" i="1"/>
  <c r="K22" i="1"/>
  <c r="K21" i="1"/>
  <c r="L21" i="1" l="1"/>
  <c r="M21" i="1"/>
  <c r="N21" i="1"/>
  <c r="L29" i="1"/>
  <c r="M29" i="1"/>
  <c r="N29" i="1"/>
  <c r="L22" i="1"/>
  <c r="N22" i="1"/>
  <c r="M22" i="1"/>
  <c r="L26" i="1"/>
  <c r="N26" i="1"/>
  <c r="M26" i="1"/>
  <c r="L25" i="1"/>
  <c r="N25" i="1"/>
  <c r="M25" i="1"/>
  <c r="P46" i="1"/>
  <c r="S22" i="1"/>
  <c r="Q22" i="1"/>
  <c r="P22" i="1"/>
  <c r="R22" i="1"/>
  <c r="P26" i="1"/>
  <c r="R26" i="1"/>
  <c r="Q26" i="1"/>
  <c r="S26" i="1"/>
  <c r="S29" i="1"/>
  <c r="P29" i="1"/>
  <c r="Q29" i="1"/>
  <c r="R29" i="1"/>
  <c r="Q24" i="1"/>
  <c r="R24" i="1"/>
  <c r="P24" i="1"/>
  <c r="S24" i="1"/>
  <c r="Q25" i="1"/>
  <c r="P25" i="1"/>
  <c r="R25" i="1"/>
  <c r="S25" i="1"/>
  <c r="Q23" i="1"/>
  <c r="P23" i="1"/>
  <c r="R23" i="1"/>
  <c r="S23" i="1"/>
  <c r="P21" i="1"/>
  <c r="Q21" i="1"/>
  <c r="S21" i="1"/>
  <c r="R21" i="1"/>
  <c r="S20" i="1"/>
  <c r="P20" i="1"/>
  <c r="R20" i="1"/>
  <c r="Q20" i="1"/>
  <c r="P45" i="1"/>
  <c r="Q46" i="1"/>
  <c r="R45" i="1"/>
  <c r="Q45" i="1"/>
  <c r="R46" i="1"/>
  <c r="S46" i="1"/>
  <c r="S45" i="1"/>
  <c r="N35" i="1" l="1"/>
  <c r="M35" i="1"/>
  <c r="L35" i="1"/>
  <c r="Q38" i="1"/>
  <c r="S38" i="1"/>
  <c r="P38" i="1"/>
  <c r="R38" i="1"/>
  <c r="P39" i="1"/>
  <c r="S39" i="1"/>
  <c r="Q39" i="1"/>
  <c r="R39" i="1"/>
  <c r="Q40" i="1"/>
  <c r="S40" i="1"/>
  <c r="P40" i="1"/>
  <c r="R40" i="1"/>
  <c r="L50" i="1"/>
  <c r="Q42" i="1"/>
  <c r="P41" i="1"/>
  <c r="R42" i="1"/>
  <c r="P47" i="1"/>
  <c r="P44" i="1"/>
  <c r="P43" i="1"/>
  <c r="Q41" i="1"/>
  <c r="Q47" i="1"/>
  <c r="Q44" i="1"/>
  <c r="Q43" i="1"/>
  <c r="R41" i="1"/>
  <c r="P42" i="1"/>
  <c r="R47" i="1"/>
  <c r="R44" i="1"/>
  <c r="R43" i="1"/>
  <c r="S43" i="1"/>
  <c r="S47" i="1"/>
  <c r="S42" i="1"/>
  <c r="S44" i="1"/>
  <c r="S41" i="1"/>
  <c r="E38" i="1" l="1"/>
  <c r="D38" i="1" s="1"/>
  <c r="E40" i="1"/>
  <c r="E39" i="1"/>
  <c r="N48" i="1"/>
  <c r="S48" i="1"/>
  <c r="P48" i="1"/>
  <c r="Q50" i="1"/>
  <c r="R50" i="1"/>
  <c r="S50" i="1"/>
  <c r="P50" i="1"/>
  <c r="M48" i="1"/>
  <c r="N50" i="1"/>
  <c r="M50" i="1"/>
  <c r="R48" i="1"/>
  <c r="Q48" i="1"/>
  <c r="L48" i="1"/>
  <c r="P49" i="1"/>
  <c r="Q49" i="1"/>
  <c r="S49" i="1"/>
  <c r="R49" i="1"/>
  <c r="D39" i="1" l="1"/>
  <c r="C39" i="1"/>
  <c r="C40" i="1"/>
  <c r="C41" i="1"/>
  <c r="C38" i="1"/>
  <c r="E41" i="1"/>
  <c r="D40" i="1" l="1"/>
  <c r="D41" i="1"/>
  <c r="G40" i="1" l="1"/>
  <c r="G39" i="1"/>
  <c r="G38" i="1"/>
  <c r="G41" i="1" l="1"/>
  <c r="R55" i="1"/>
  <c r="R57" i="1"/>
  <c r="R56" i="1"/>
  <c r="R58" i="1" l="1"/>
</calcChain>
</file>

<file path=xl/sharedStrings.xml><?xml version="1.0" encoding="utf-8"?>
<sst xmlns="http://schemas.openxmlformats.org/spreadsheetml/2006/main" count="1416" uniqueCount="518">
  <si>
    <t>A</t>
  </si>
  <si>
    <t>B</t>
  </si>
  <si>
    <t>C</t>
  </si>
  <si>
    <t>D</t>
  </si>
  <si>
    <t>E</t>
  </si>
  <si>
    <t>F</t>
  </si>
  <si>
    <t>G</t>
  </si>
  <si>
    <t>Namn</t>
  </si>
  <si>
    <t>Totalt pris</t>
  </si>
  <si>
    <t>Anbudsgivare</t>
  </si>
  <si>
    <t>Org.nr</t>
  </si>
  <si>
    <t>Anbudsområde</t>
  </si>
  <si>
    <t>Kompetensområde</t>
  </si>
  <si>
    <t>Kategori</t>
  </si>
  <si>
    <t>Utlovas</t>
  </si>
  <si>
    <t>Exempelroll</t>
  </si>
  <si>
    <t>KN1</t>
  </si>
  <si>
    <t>KN2</t>
  </si>
  <si>
    <t>KN3</t>
  </si>
  <si>
    <t>KN4</t>
  </si>
  <si>
    <t>Anbudsumma för anbudsområdet</t>
  </si>
  <si>
    <t>Mervärde antal konsultroller för anbudsområdet</t>
  </si>
  <si>
    <t>Mervärde</t>
  </si>
  <si>
    <t>Minimikrav value</t>
  </si>
  <si>
    <t>Rank</t>
  </si>
  <si>
    <t>Indexering</t>
  </si>
  <si>
    <t>År 1</t>
  </si>
  <si>
    <t>År 2</t>
  </si>
  <si>
    <t>Reference</t>
  </si>
  <si>
    <t>År 3</t>
  </si>
  <si>
    <t>År 4</t>
  </si>
  <si>
    <t>Roller</t>
  </si>
  <si>
    <t>Regioner</t>
  </si>
  <si>
    <t>Nivåer</t>
  </si>
  <si>
    <t>Kontaktuppgifter</t>
  </si>
  <si>
    <t>Bolag</t>
  </si>
  <si>
    <t>Region</t>
  </si>
  <si>
    <t>Kontaktuppgifter avropsmottagare IT-konsulttjänster 2016</t>
  </si>
  <si>
    <t>IT-konsulttjänster 2016</t>
  </si>
  <si>
    <t>Projektnr: 10307</t>
  </si>
  <si>
    <t>Ramavtalsleverantör</t>
  </si>
  <si>
    <t>Företagsnamn:</t>
  </si>
  <si>
    <t>Organisationsnummer:</t>
  </si>
  <si>
    <t>Postadress:</t>
  </si>
  <si>
    <t xml:space="preserve">Övriga kontaktuppgifter </t>
  </si>
  <si>
    <t>Avropsmottagare - kontaktperson:</t>
  </si>
  <si>
    <t>Avropsmottagare - telefon:</t>
  </si>
  <si>
    <t>Calc_AnbudsSum</t>
  </si>
  <si>
    <t>Totalt pris_Beräkning</t>
  </si>
  <si>
    <t>Telefon</t>
  </si>
  <si>
    <t>Avropsmottagare - e-post (gärna i form av en personoberoende funktionsbrevlåda):</t>
  </si>
  <si>
    <t xml:space="preserve">                                   </t>
  </si>
  <si>
    <t>Ja</t>
  </si>
  <si>
    <t>Index</t>
  </si>
  <si>
    <t>Start Datum:</t>
  </si>
  <si>
    <t>Index:</t>
  </si>
  <si>
    <t>Procent:</t>
  </si>
  <si>
    <t>Index Prissättning</t>
  </si>
  <si>
    <t>Version 1.0</t>
  </si>
  <si>
    <t>Typ av kostnad</t>
  </si>
  <si>
    <t>A1</t>
  </si>
  <si>
    <t>A2</t>
  </si>
  <si>
    <t>A3</t>
  </si>
  <si>
    <t>B1</t>
  </si>
  <si>
    <t>B2</t>
  </si>
  <si>
    <t>C1</t>
  </si>
  <si>
    <t>C2</t>
  </si>
  <si>
    <t>C3</t>
  </si>
  <si>
    <r>
      <t>Etableringskostnad</t>
    </r>
    <r>
      <rPr>
        <sz val="11"/>
        <color rgb="FFFF0000"/>
        <rFont val="Calibri"/>
        <family val="2"/>
        <scheme val="minor"/>
      </rPr>
      <t xml:space="preserve"> 
</t>
    </r>
    <r>
      <rPr>
        <i/>
        <sz val="11"/>
        <color theme="1"/>
        <rFont val="Calibri"/>
        <family val="2"/>
        <scheme val="minor"/>
      </rPr>
      <t xml:space="preserve">I enlighet med Kontraktsvillkoren punkt 5.2.8.1. </t>
    </r>
  </si>
  <si>
    <t>Engångskostnad</t>
  </si>
  <si>
    <r>
      <t xml:space="preserve">Införandeprojekt inkl. införandeplan
</t>
    </r>
    <r>
      <rPr>
        <i/>
        <sz val="11"/>
        <color theme="1"/>
        <rFont val="Calibri"/>
        <family val="2"/>
        <scheme val="minor"/>
      </rPr>
      <t>I enlighet med Kontraktsvillkoren punkt 5.2.8.2.</t>
    </r>
  </si>
  <si>
    <t>Integration till ekonomisystem</t>
  </si>
  <si>
    <t>Integration till lås- och passagesystem</t>
  </si>
  <si>
    <t>Integration till datalager</t>
  </si>
  <si>
    <t>Integration till e-arkiv</t>
  </si>
  <si>
    <t>Anpassning filformat till Ekonomi, Utbetalning</t>
  </si>
  <si>
    <t>Pris per fil</t>
  </si>
  <si>
    <t>Anpassning filformat till passagesystem</t>
  </si>
  <si>
    <t>Anpassning filformat till datalager</t>
  </si>
  <si>
    <t>Anpassning filformat till E-arkiv</t>
  </si>
  <si>
    <t>Löpande kostnad för integration till ekonomisystem</t>
  </si>
  <si>
    <t>Pris per månad</t>
  </si>
  <si>
    <t>Löpande kostnad för integration till lås- och passagesystem</t>
  </si>
  <si>
    <t>Löpande kostnad för integration till datalager</t>
  </si>
  <si>
    <t>Löpande kostnad för integration till e-arkiv</t>
  </si>
  <si>
    <t>Löpande kostnad för nyttjande av Tjänsten</t>
  </si>
  <si>
    <t xml:space="preserve">Projektledning/Tekniska projektledning </t>
  </si>
  <si>
    <t>Pris per timme</t>
  </si>
  <si>
    <t>Systemintegration</t>
  </si>
  <si>
    <t>Testledning/ Utbildning</t>
  </si>
  <si>
    <t>Unika Konfigurationsuppsättning och systemutveckling </t>
  </si>
  <si>
    <t>Verksamhetsutveckling, förändringsledning, lösningsarkitekt </t>
  </si>
  <si>
    <t xml:space="preserve">Etablering </t>
  </si>
  <si>
    <t>Införande</t>
  </si>
  <si>
    <t xml:space="preserve">Integrationer </t>
  </si>
  <si>
    <t>Anpassning av filformat</t>
  </si>
  <si>
    <t>Löpande underhåll av integrationer</t>
  </si>
  <si>
    <t>Licenskostnad för bokning- och bidragstjänst</t>
  </si>
  <si>
    <t>Övriga konsultpriser</t>
  </si>
  <si>
    <t>Explizit</t>
  </si>
  <si>
    <t>Multisoft</t>
  </si>
  <si>
    <t>Rbok</t>
  </si>
  <si>
    <t xml:space="preserve">Etableringskostnad 
I enlighet med Kontraktsvillkoren punkt 5.2.8.1. </t>
  </si>
  <si>
    <t>Införandeprojekt inkl. införandeplan
I enlighet med Kontraktsvillkoren punkt 5.2.8.2.</t>
  </si>
  <si>
    <t>Antal månader</t>
  </si>
  <si>
    <t>Önskas?</t>
  </si>
  <si>
    <t>JA</t>
  </si>
  <si>
    <t>Engång</t>
  </si>
  <si>
    <t>Engångskostnad eller antal filer</t>
  </si>
  <si>
    <t>Per månad</t>
  </si>
  <si>
    <t>Stockholm</t>
  </si>
  <si>
    <t>Göteborg</t>
  </si>
  <si>
    <t>Malmö</t>
  </si>
  <si>
    <t>Uppsala</t>
  </si>
  <si>
    <t>Linköping</t>
  </si>
  <si>
    <t>Örebro</t>
  </si>
  <si>
    <t>Västerås</t>
  </si>
  <si>
    <t>Helsingborg</t>
  </si>
  <si>
    <t>Norrköping</t>
  </si>
  <si>
    <t>Jönköping</t>
  </si>
  <si>
    <t>Umeå</t>
  </si>
  <si>
    <t>Lund</t>
  </si>
  <si>
    <t>Borås</t>
  </si>
  <si>
    <t>Huddinge</t>
  </si>
  <si>
    <t>Nacka</t>
  </si>
  <si>
    <t>Eskilstuna</t>
  </si>
  <si>
    <t>Halmstad</t>
  </si>
  <si>
    <t>Gävle</t>
  </si>
  <si>
    <t>Södertälje</t>
  </si>
  <si>
    <t>Sundsvall</t>
  </si>
  <si>
    <t>Växjö</t>
  </si>
  <si>
    <t>Haninge</t>
  </si>
  <si>
    <t>Karlstad</t>
  </si>
  <si>
    <t>Botkyrka</t>
  </si>
  <si>
    <t>Kristianstad</t>
  </si>
  <si>
    <t>Kungsbacka</t>
  </si>
  <si>
    <t>Solna</t>
  </si>
  <si>
    <t>Järfälla</t>
  </si>
  <si>
    <t>Luleå</t>
  </si>
  <si>
    <t>Sollentuna</t>
  </si>
  <si>
    <t>Täby</t>
  </si>
  <si>
    <t>Skellefteå</t>
  </si>
  <si>
    <t>Kalmar</t>
  </si>
  <si>
    <t>Mölndal</t>
  </si>
  <si>
    <t>Karlskrona</t>
  </si>
  <si>
    <t>Varberg</t>
  </si>
  <si>
    <t>Norrtälje</t>
  </si>
  <si>
    <t>Östersund</t>
  </si>
  <si>
    <t>Gotland</t>
  </si>
  <si>
    <t>Falun</t>
  </si>
  <si>
    <t>Trollhättan</t>
  </si>
  <si>
    <t>Nyköping</t>
  </si>
  <si>
    <t>Uddevalla</t>
  </si>
  <si>
    <t>Skövde</t>
  </si>
  <si>
    <t>Örnsköldsvik</t>
  </si>
  <si>
    <t>Sundbyberg</t>
  </si>
  <si>
    <t>Hässleholm</t>
  </si>
  <si>
    <t>Borlänge</t>
  </si>
  <si>
    <t>Sigtuna</t>
  </si>
  <si>
    <t>Tyresö</t>
  </si>
  <si>
    <t>Kungälv</t>
  </si>
  <si>
    <t>Österåker</t>
  </si>
  <si>
    <t>Lidingö</t>
  </si>
  <si>
    <t>Upplands</t>
  </si>
  <si>
    <t>Enköping</t>
  </si>
  <si>
    <t>Falkenberg</t>
  </si>
  <si>
    <t>Landskrona</t>
  </si>
  <si>
    <t>Värmdö</t>
  </si>
  <si>
    <t>Trelleborg</t>
  </si>
  <si>
    <t>Motala</t>
  </si>
  <si>
    <t>Ängelholm</t>
  </si>
  <si>
    <t>Lerum</t>
  </si>
  <si>
    <t>Piteå</t>
  </si>
  <si>
    <t>Alingsås</t>
  </si>
  <si>
    <t>Lidköping</t>
  </si>
  <si>
    <t>Vänersborg</t>
  </si>
  <si>
    <t>Partille</t>
  </si>
  <si>
    <t>Sandviken</t>
  </si>
  <si>
    <t>Härryda</t>
  </si>
  <si>
    <t>Strängnäs</t>
  </si>
  <si>
    <t>Hudiksvall</t>
  </si>
  <si>
    <t>Vellinge</t>
  </si>
  <si>
    <t>Västervik</t>
  </si>
  <si>
    <t>Mark</t>
  </si>
  <si>
    <t>Katrineholm</t>
  </si>
  <si>
    <t>Värnamo</t>
  </si>
  <si>
    <t>Eslöv</t>
  </si>
  <si>
    <t>Vallentuna</t>
  </si>
  <si>
    <t>Falköping</t>
  </si>
  <si>
    <t>Danderyd</t>
  </si>
  <si>
    <t>Kävlinge</t>
  </si>
  <si>
    <t>Karlshamn</t>
  </si>
  <si>
    <t>Ale</t>
  </si>
  <si>
    <t>Nässjö</t>
  </si>
  <si>
    <t>Ystad</t>
  </si>
  <si>
    <t>Upplands-Bro</t>
  </si>
  <si>
    <t>Karlskoga</t>
  </si>
  <si>
    <t>Gislaved</t>
  </si>
  <si>
    <t>Nynäshamn</t>
  </si>
  <si>
    <t>Ronneby</t>
  </si>
  <si>
    <t>Ekerö</t>
  </si>
  <si>
    <t>Ljungby</t>
  </si>
  <si>
    <t>Mjölby</t>
  </si>
  <si>
    <t>Boden</t>
  </si>
  <si>
    <t>Vetlanda</t>
  </si>
  <si>
    <t>Höganäs</t>
  </si>
  <si>
    <t>Stenungsund</t>
  </si>
  <si>
    <t>Oskarshamn</t>
  </si>
  <si>
    <t>Bollnäs</t>
  </si>
  <si>
    <t>Ludvika</t>
  </si>
  <si>
    <t>Laholm</t>
  </si>
  <si>
    <t>Staffanstorp</t>
  </si>
  <si>
    <t>Köping</t>
  </si>
  <si>
    <t>Arvika</t>
  </si>
  <si>
    <t>Söderhamn</t>
  </si>
  <si>
    <t>Härnösand</t>
  </si>
  <si>
    <t>Ulricehamn</t>
  </si>
  <si>
    <t>Mariestad</t>
  </si>
  <si>
    <t>Lomma</t>
  </si>
  <si>
    <t>Kristinehamn</t>
  </si>
  <si>
    <t>Lindesberg</t>
  </si>
  <si>
    <t>Svedala</t>
  </si>
  <si>
    <t>Sala</t>
  </si>
  <si>
    <t>Avesta</t>
  </si>
  <si>
    <t>Kiruna</t>
  </si>
  <si>
    <t>Östhammar</t>
  </si>
  <si>
    <t>Håbo</t>
  </si>
  <si>
    <t>Kumla</t>
  </si>
  <si>
    <t>Finspång</t>
  </si>
  <si>
    <t>Tierp</t>
  </si>
  <si>
    <t>Mora</t>
  </si>
  <si>
    <t>Alvesta</t>
  </si>
  <si>
    <t>Nybro</t>
  </si>
  <si>
    <t>Knivsta</t>
  </si>
  <si>
    <t>Burlöv</t>
  </si>
  <si>
    <t>Sjöbo</t>
  </si>
  <si>
    <t>Simrishamn</t>
  </si>
  <si>
    <t>Tranås</t>
  </si>
  <si>
    <t>Sollefteå</t>
  </si>
  <si>
    <t>Ljusdal</t>
  </si>
  <si>
    <t>Skara</t>
  </si>
  <si>
    <t>Kramfors</t>
  </si>
  <si>
    <t>Älmhult</t>
  </si>
  <si>
    <t>Timrå</t>
  </si>
  <si>
    <t>Eksjö</t>
  </si>
  <si>
    <t>Klippan</t>
  </si>
  <si>
    <t>Sölvesborg</t>
  </si>
  <si>
    <t>Gällivare</t>
  </si>
  <si>
    <t>Salem</t>
  </si>
  <si>
    <t>Höör</t>
  </si>
  <si>
    <t>Hammarö</t>
  </si>
  <si>
    <t>Hallstahammar</t>
  </si>
  <si>
    <t>Skurup</t>
  </si>
  <si>
    <t>Flen</t>
  </si>
  <si>
    <t>Tjörn</t>
  </si>
  <si>
    <t>Åstorp</t>
  </si>
  <si>
    <t>Hallsberg</t>
  </si>
  <si>
    <t>Vara</t>
  </si>
  <si>
    <t>Leksand</t>
  </si>
  <si>
    <t>Bjuv</t>
  </si>
  <si>
    <t>Kalix</t>
  </si>
  <si>
    <t>Hörby</t>
  </si>
  <si>
    <t>Mörbylånga</t>
  </si>
  <si>
    <t>Båstad</t>
  </si>
  <si>
    <t>Vimmerby</t>
  </si>
  <si>
    <t>Hedemora</t>
  </si>
  <si>
    <t>Säffle</t>
  </si>
  <si>
    <t>Krokom</t>
  </si>
  <si>
    <t>Orust</t>
  </si>
  <si>
    <t>Östra</t>
  </si>
  <si>
    <t>Vaggeryd</t>
  </si>
  <si>
    <t>Söderköping</t>
  </si>
  <si>
    <t>Trosa</t>
  </si>
  <si>
    <t>Lilla</t>
  </si>
  <si>
    <t>Svalöv</t>
  </si>
  <si>
    <t>Heby</t>
  </si>
  <si>
    <t>Lysekil</t>
  </si>
  <si>
    <t>Arboga</t>
  </si>
  <si>
    <t>Hultsfred</t>
  </si>
  <si>
    <t>Tomelilla</t>
  </si>
  <si>
    <t>Sunne</t>
  </si>
  <si>
    <t>Fagersta</t>
  </si>
  <si>
    <t>Strömstad</t>
  </si>
  <si>
    <t>Osby</t>
  </si>
  <si>
    <t>Olofström</t>
  </si>
  <si>
    <t>Götene</t>
  </si>
  <si>
    <t>Mönsterås</t>
  </si>
  <si>
    <t>Tanum</t>
  </si>
  <si>
    <t>Öckerö</t>
  </si>
  <si>
    <t>Tidaholm</t>
  </si>
  <si>
    <t>Habo</t>
  </si>
  <si>
    <t>Bromölla</t>
  </si>
  <si>
    <t>Tingsryd</t>
  </si>
  <si>
    <t>Åmål</t>
  </si>
  <si>
    <t>Åre</t>
  </si>
  <si>
    <t>Lycksele</t>
  </si>
  <si>
    <t>Vårgårda</t>
  </si>
  <si>
    <t>Kil</t>
  </si>
  <si>
    <t>Oxelösund</t>
  </si>
  <si>
    <t>Vaxholm</t>
  </si>
  <si>
    <t>Tranemo</t>
  </si>
  <si>
    <t>Ovanåker</t>
  </si>
  <si>
    <t>Sävsjö</t>
  </si>
  <si>
    <t>Forshaga</t>
  </si>
  <si>
    <t>Hagfors</t>
  </si>
  <si>
    <t>Askersund</t>
  </si>
  <si>
    <t>Gnesta</t>
  </si>
  <si>
    <t>Nykvarn</t>
  </si>
  <si>
    <t>Strömsund</t>
  </si>
  <si>
    <t>Torsby</t>
  </si>
  <si>
    <t>Åtvidaberg</t>
  </si>
  <si>
    <t>Tibro</t>
  </si>
  <si>
    <t>Säter</t>
  </si>
  <si>
    <t>Rättvik</t>
  </si>
  <si>
    <t>Smedjebacken</t>
  </si>
  <si>
    <t>Borgholm</t>
  </si>
  <si>
    <t>Svenljunga</t>
  </si>
  <si>
    <t>Nora</t>
  </si>
  <si>
    <t>Hylte</t>
  </si>
  <si>
    <t>Munkedal</t>
  </si>
  <si>
    <t>Gagnef</t>
  </si>
  <si>
    <t>Örkelljunga</t>
  </si>
  <si>
    <t>Filipstad</t>
  </si>
  <si>
    <t>Markaryd</t>
  </si>
  <si>
    <t>Malung-Sälen</t>
  </si>
  <si>
    <t>Härjedalen</t>
  </si>
  <si>
    <t>Surahammar</t>
  </si>
  <si>
    <t>Kinda</t>
  </si>
  <si>
    <t>Årjäng</t>
  </si>
  <si>
    <t>Bollebygd</t>
  </si>
  <si>
    <t>Älvkarleby</t>
  </si>
  <si>
    <t>Hofors</t>
  </si>
  <si>
    <t>Gnosjö</t>
  </si>
  <si>
    <t>Degerfors</t>
  </si>
  <si>
    <t>Herrljunga</t>
  </si>
  <si>
    <t>Haparanda</t>
  </si>
  <si>
    <t>Nordanstig</t>
  </si>
  <si>
    <t>Uppvidinge</t>
  </si>
  <si>
    <t>Bengtsfors</t>
  </si>
  <si>
    <t>Emmaboda</t>
  </si>
  <si>
    <t>Mellerud</t>
  </si>
  <si>
    <t>Hjo</t>
  </si>
  <si>
    <t>Ånge</t>
  </si>
  <si>
    <t>Töreboda</t>
  </si>
  <si>
    <t>Sotenäs</t>
  </si>
  <si>
    <t>Grums</t>
  </si>
  <si>
    <t>Vingåker</t>
  </si>
  <si>
    <t>Vännäs</t>
  </si>
  <si>
    <t>Kungsör</t>
  </si>
  <si>
    <t>Lekeberg</t>
  </si>
  <si>
    <t>Lessebo</t>
  </si>
  <si>
    <t>Eda</t>
  </si>
  <si>
    <t>Älvsbyn</t>
  </si>
  <si>
    <t>Valdemarsvik</t>
  </si>
  <si>
    <t>Perstorp</t>
  </si>
  <si>
    <t>Vadstena</t>
  </si>
  <si>
    <t>Mullsjö</t>
  </si>
  <si>
    <t>Berg</t>
  </si>
  <si>
    <t>Torsås</t>
  </si>
  <si>
    <t>Nordmaling</t>
  </si>
  <si>
    <t>Älvdalen</t>
  </si>
  <si>
    <t>Karlsborg</t>
  </si>
  <si>
    <t>Orsa</t>
  </si>
  <si>
    <t>Aneby</t>
  </si>
  <si>
    <t>Hällefors</t>
  </si>
  <si>
    <t>Robertsfors</t>
  </si>
  <si>
    <t>Vansbro</t>
  </si>
  <si>
    <t>Färgelanda</t>
  </si>
  <si>
    <t>Vilhelmina</t>
  </si>
  <si>
    <t>Bräcke</t>
  </si>
  <si>
    <t>Arvidsjaur</t>
  </si>
  <si>
    <t>Pajala</t>
  </si>
  <si>
    <t>Ockelbo</t>
  </si>
  <si>
    <t>Storuman</t>
  </si>
  <si>
    <t>Grästorp</t>
  </si>
  <si>
    <t>Norberg</t>
  </si>
  <si>
    <t>Essunga</t>
  </si>
  <si>
    <t>Högsby</t>
  </si>
  <si>
    <t>Laxå</t>
  </si>
  <si>
    <t>Vindeln</t>
  </si>
  <si>
    <t>Boxholm</t>
  </si>
  <si>
    <t>Ödeshög</t>
  </si>
  <si>
    <t>Ragunda</t>
  </si>
  <si>
    <t>Gullspång</t>
  </si>
  <si>
    <t>Jokkmokk</t>
  </si>
  <si>
    <t>Dals-Ed</t>
  </si>
  <si>
    <t>Ljusnarsberg</t>
  </si>
  <si>
    <t>Skinnskatteberg</t>
  </si>
  <si>
    <t>Övertorneå</t>
  </si>
  <si>
    <t>Norsjö</t>
  </si>
  <si>
    <t>Storfors</t>
  </si>
  <si>
    <t>Ydre</t>
  </si>
  <si>
    <t>Munkfors</t>
  </si>
  <si>
    <t>Överkalix</t>
  </si>
  <si>
    <t>Malå</t>
  </si>
  <si>
    <t>Åsele</t>
  </si>
  <si>
    <t>Arjeplog</t>
  </si>
  <si>
    <t>Sorsele</t>
  </si>
  <si>
    <t>Dorotea</t>
  </si>
  <si>
    <t>Bjurholm</t>
  </si>
  <si>
    <t>Kommun</t>
  </si>
  <si>
    <t>Kommungruppering</t>
  </si>
  <si>
    <t>NEJ</t>
  </si>
  <si>
    <t>B3</t>
  </si>
  <si>
    <t>Leverantören kan beskriva och/eller uppvisa hur Tjänsten kan hantera den upphandlande myndighetens befintliga styrning för processen bokning och bidrag (baserat på styrdokument så som fördelningsprinciper, bidragsregler, avtal, taxor och avgifter osv.). Det beskrivna resultatet innebär att Tjänstens funktionalitet fullt ut kan möta den upphandlande myndighetens behov av styrning.</t>
  </si>
  <si>
    <t>Leverantören kan beskriva och/eller uppvisa hur och på vilket sätt Tjänsten kan hantera den upphandlande myndighetens ekonomiska flöden som finns för processen bokning och bidrag (baserat på styrdokument så som attestreglemente, redovisning, betaltjänster osv.). Det beskrivna resultatet innebär att Tjänstens funktionalitet fullt ut kan möta den upphandlande myndighetens behov av hantering av sina ekonomiska flöden.</t>
  </si>
  <si>
    <t>Leverantören kan beskriva hur och på vilket sätt Tjänsten kan styra behörigheter utifrån den organisationsstruktur som finns hos den upphandlande myndigheten. Det beskrivna resultatet innebär att Tjänstens funktionalitet fullt ut kan möta den upphandlande myndighetens behov avseende organisation och behörighetsstyrning.</t>
  </si>
  <si>
    <t xml:space="preserve">Leverantören kan beskriva och/eller uppvisa hur och på vilket sätt Tjänsten integrerar mot den upphandlande myndighetens webbplats utifrån den upphandlande myndighetens specifika förutsättningar, samt hur leverantörens E-tjänst går att anpassa utifrån den upphandlande myndighetens grafiska profil. Det beskrivna/uppvisade resultatet innebär att E-tjänsten kan anpassas och återspegla den grafiska profilen på ett, för den upphandlande myndigheten, fullgott sätt. </t>
  </si>
  <si>
    <t>B2: Utökad regelstyrning</t>
  </si>
  <si>
    <t>B3 Automatisera dynamiska formulär</t>
  </si>
  <si>
    <r>
      <rPr>
        <b/>
        <sz val="14"/>
        <color theme="0"/>
        <rFont val="Calibri"/>
        <family val="2"/>
        <scheme val="minor"/>
      </rPr>
      <t>Avrop med särskild fördelningsnyckel</t>
    </r>
    <r>
      <rPr>
        <b/>
        <sz val="18"/>
        <color theme="0"/>
        <rFont val="Calibri"/>
        <family val="2"/>
        <scheme val="minor"/>
      </rPr>
      <t xml:space="preserve">
Bokning- och bidragslösning 2022</t>
    </r>
  </si>
  <si>
    <t>Mervärdeskravet B1 omfattar alla krav B1:1 till B1:11</t>
  </si>
  <si>
    <t>Mervärdeskravet B2 omfattar alla krav B2:1 till B2:6</t>
  </si>
  <si>
    <t>Mervärdeskravet B3 omfattar alla krav B3:1 till B3:3</t>
  </si>
  <si>
    <t>B1: Hantera flera organisationer</t>
  </si>
  <si>
    <t>2. Den upphandlande myndighetens processer för ekonomiska flöden</t>
  </si>
  <si>
    <t>1. Den upphandlande myndighetens processer för styrning</t>
  </si>
  <si>
    <t>3. Den upphandlande myndighetens organisation och behörighetsstyrning</t>
  </si>
  <si>
    <t>4. Den upphandlande myndighetens integrationer och grafiska profil</t>
  </si>
  <si>
    <t>2. Kvalitativ utvärdering</t>
  </si>
  <si>
    <t>Prispost</t>
  </si>
  <si>
    <t>1. Val av krav</t>
  </si>
  <si>
    <t>3. Lägst pris (utfall)</t>
  </si>
  <si>
    <t>Kommentar/beskrivning:</t>
  </si>
  <si>
    <t>Krav</t>
  </si>
  <si>
    <t>B1B2B3</t>
  </si>
  <si>
    <t>Presented options</t>
  </si>
  <si>
    <t>NoNoNo</t>
  </si>
  <si>
    <t>B1NoNo</t>
  </si>
  <si>
    <t>NoB2No</t>
  </si>
  <si>
    <t>NoNoB3</t>
  </si>
  <si>
    <t>B1B2No</t>
  </si>
  <si>
    <t>NoB2B3</t>
  </si>
  <si>
    <t>B1NoB3</t>
  </si>
  <si>
    <t>Utökad funktionalitet - mervärdeskriterier för Bokning- och bidragslösning</t>
  </si>
  <si>
    <t>#</t>
  </si>
  <si>
    <t>Kravrubrik</t>
  </si>
  <si>
    <t>Beskrivning av krav</t>
  </si>
  <si>
    <t>Kompletterande information till Leverantör</t>
  </si>
  <si>
    <t xml:space="preserve">Hantera flera organisationer </t>
  </si>
  <si>
    <t xml:space="preserve">En UM kan bestå av flera organisationer som avser att nyttja Tjänsten. Det kan vara nämnder eller bolag men även olika förvaltningar inom samma UM. Varje organisation ska kunna ses som enskilda organisationer. För att kunna hantera fler organisationer i Tjänsten finns behov av nedanstående krav. Det ska förtydligas att förutom nedanstående krav så gäller de grundläggande kraven för respektive organisation.
</t>
  </si>
  <si>
    <t>:1</t>
  </si>
  <si>
    <t>E-tjänst</t>
  </si>
  <si>
    <t>En användare behöver inte göra en ny inloggning eller byta roll för att utföra olika funktioner i Tjänsten, så som exempelvis att att boka, hantera eller söka bidrag.</t>
  </si>
  <si>
    <t xml:space="preserve">E-tjänst (Mina sidor) för kunder och föreningar ska inte upplevas som olika e-tjänster, utan en kund ska kunna utföra olika funktioner så som att exempelvis boka eller hantera och söka bidrag från ett gränssnitt med en inloggning dvs. en kund ska inte behöva ha olika inloggningar eller byta roller. 
</t>
  </si>
  <si>
    <t>:2</t>
  </si>
  <si>
    <t>Behörighetshantering/-styrning</t>
  </si>
  <si>
    <t>Behörighetshanteringen/-styrningen kan anpassas till att hantera en UM:s olika organisationer på så sätt att det är möjligt att styra åtkomst till funktioner och informationer per organisation samt begränsa åtkomst och information mellan organisationer.</t>
  </si>
  <si>
    <t xml:space="preserve">En UM kan bestå av flera organisationer som hanteras som enskilda organisationer. Exempelvis så kan en UM bestå av en eller flera nämnder eller bolag där respektive del ska ses som en egen myndighet/legal part. För att följa legala krav på UM så som GDPR och Kommunlagen måste respektive organisation kunna särskiljas. I tjänsten är det möjligt att utifrån behörigheter styra vem som har åtkomst till vad samt vad man kan se eller göra inom respektive organisation.  
</t>
  </si>
  <si>
    <t>:3</t>
  </si>
  <si>
    <t>Meddelanden och stöd för kommunikation</t>
  </si>
  <si>
    <t xml:space="preserve">Meddelandemallar kan anpassas utifrån organisationen som kommunicerar med kunden. Meddelandemallar kan anpassas avseende innehåll, logotyp och tidpunkt för utskick. Meddelanden kan redigeras (innehåll och tidpunkt för utskick) eller tas bort fram till tidpunkt för utskick.
Kanaler för kommunikation kan anpassas per organisation.
</t>
  </si>
  <si>
    <t>Det ska för en kund tydligt framgå vem som är avsändaren av ett meddelande. Detta ställer krav på att innehållet i meddelandet kan anpassas per organisation men även schemaläggas när det ska skickas ut och i vilka kanaler de ska skickas i.</t>
  </si>
  <si>
    <t>:4</t>
  </si>
  <si>
    <t>Integrationer</t>
  </si>
  <si>
    <t>Integration till ekonomisystem, betaltjänster och bankkonton kan skapas unikt per organisation (om UM har flera). Giltiga betalmetoder går att ställa in per organisation.</t>
  </si>
  <si>
    <t xml:space="preserve">En UM kan ha flera ekonomisystem som i sin tur ställer olika krav på metoder på integrationer och innehåll. Men även vilka betalmetoder som tillåts. Det ska därför gå att ställa in per organisation vad som är tillåtet utifrån deras regler för betalning.
</t>
  </si>
  <si>
    <t>:5</t>
  </si>
  <si>
    <t>Tjänsten kan stödja överföring av fakturaunderlag och utbetalningsunderlag till ekonomisystemet per organisation.</t>
  </si>
  <si>
    <t xml:space="preserve">För korrekt redovisning behöver Tjänsten ha en förmåga att dela upp underlag till ekonomisystemet per organisation så att redovisningen kommer in på rätt organisation för att undvika att en intern bokföringsorder behöver upprättas i ekonomisystemet.
Tjänsten ska kunna stödja överföring av ekonomiska transaktioner (inkl. fakturaunderlag, inbetalningar från swish eller kreditkort, och utbetalningsunderlag)  till ekonomisystemet per organisation.
</t>
  </si>
  <si>
    <t>:6</t>
  </si>
  <si>
    <t>Administrera inställningar i Tjänsten</t>
  </si>
  <si>
    <t xml:space="preserve">En administratör kan underhålla och administrera en organisations uppsättning och inställningar i Tjänsten exempelvis informationsobjekt, regelverk, register och referensdata. </t>
  </si>
  <si>
    <t xml:space="preserve">En unik administratör ska kunna administrera inställningar för en eller flera organisationer utifrån behörighetsstyrning. Utifrån utformning av förvaltningen av Tjänsten hos UM kan detta gälla fler organisationer eller för enskilda organisationer (centraliserad eller decentraliserad förvaltning).
</t>
  </si>
  <si>
    <t>:7</t>
  </si>
  <si>
    <t>Administrera bokningsobjekt</t>
  </si>
  <si>
    <t xml:space="preserve">Administrering av bokningsobjekt och anläggningar kan anpassas per organisation. 
</t>
  </si>
  <si>
    <t xml:space="preserve">Det ska gå att särskilja register över bokningsobjekt och anläggningar per organisation. Exempelvis så kan en förvaltning, tex idrottsförvaltningen, ha ansvar för vissa bokningsobjekt medan ett bolag ansvarar för andra (sina) bokningsobjekt och kulturförvaltningen ansvarar för ytterligare andra (sina) bokningsobjekt. Alternativt kan hanteringen och administrationen av bokningsobjekt med bokningsregler och taxor bara ske av behörig användare på den organisation som äger bokningsobjektet.
</t>
  </si>
  <si>
    <t>:8</t>
  </si>
  <si>
    <t>Hantera bokningar</t>
  </si>
  <si>
    <t>Bokningar i olika resurser skapas med kopplingen till den organisation där resursen är skapad.</t>
  </si>
  <si>
    <t xml:space="preserve">Beroende på vem som äger resursen så ska bokningen hanteras utifrån den ägande organisationens regelverk för bokningar och handläggas av den organisationens handläggare. Exempelvis en bokning på en gymnastikhall ska handläggas och hanteras av idrottsförvaltningen medan en bokning i en samlingslokal ska generera en bokning som handläggas av kulturförvaltningen.
</t>
  </si>
  <si>
    <t>:9</t>
  </si>
  <si>
    <t>Administrera bidrag</t>
  </si>
  <si>
    <t>Administration av bidrag kan anpassas per organisation.</t>
  </si>
  <si>
    <t xml:space="preserve">Det ska gå att skapa och utforma bidragstyper med kopplade regelverk per organisation. Där det ska gå att skapa och koppla dynamiska formulär utifrån bidragets behov av uppgifter som den sökande ska lämna i samband med ansökan om bidrag för att uppfylla villkoret för bidraget. 
</t>
  </si>
  <si>
    <t>:10</t>
  </si>
  <si>
    <t>Handlägga bidragsansökningar och redovisningar</t>
  </si>
  <si>
    <t>Handläggning av bidragsansökningar och redovisningar kan kopplas till organisationen där bidraget är skapat.</t>
  </si>
  <si>
    <t xml:space="preserve">Tjänsten ska fördela ansökningar och redovisningar utifrån definierad beslutprocess så att rätt handläggare får rätt ärenden. 
</t>
  </si>
  <si>
    <t>:11</t>
  </si>
  <si>
    <t>Administrera kund</t>
  </si>
  <si>
    <t xml:space="preserve">Tjänsten stödjer uppbyggnad av kundkoppling utifrån organisation dvs. det är möjligt att se vilka kunder som tillhör en viss organisation.
</t>
  </si>
  <si>
    <r>
      <t>För att inte ha felaktig information och dubbletter av kundinformation så ska en kund ses som en kund i Tjänsten och inte flera kunder utifrån vilken organisation som kunden har en koppling till. Oavsett om en kund bokar resurs hos flera organisationer så ska inte fl</t>
    </r>
    <r>
      <rPr>
        <sz val="9"/>
        <rFont val="Arial"/>
        <family val="2"/>
      </rPr>
      <t xml:space="preserve">era kunder </t>
    </r>
    <r>
      <rPr>
        <sz val="9"/>
        <color theme="1"/>
        <rFont val="Arial"/>
        <family val="2"/>
      </rPr>
      <t xml:space="preserve">skapas i Tjänsten. 
</t>
    </r>
  </si>
  <si>
    <t>Utökad regelstyrning</t>
  </si>
  <si>
    <t>Hantera underlag</t>
  </si>
  <si>
    <t xml:space="preserve">Tjänsten kan hantera regelstyrning av olika bokföringskonteringar på en bokning utifrån information/attribut på informationsobjekt och/eller tid.  </t>
  </si>
  <si>
    <t xml:space="preserve">Det ska gå att styra kontering utifrån vem som äger tiden så att rätt organisationer/enhet/ägare får betalt. Exempelvis ikan det innebära att en bokning på ett bokningsobjekt mellan kl. 08:00 - 17:00 ska konteras på ett sätt medan bokningar mellan kl. 17:00 - 08:00 ska ha en annan kontering. 
</t>
  </si>
  <si>
    <t>Bokning och fördelnings utifrån regler och fördelningspriciper</t>
  </si>
  <si>
    <r>
      <t>Tjänsten k</t>
    </r>
    <r>
      <rPr>
        <sz val="9"/>
        <rFont val="Arial"/>
        <family val="2"/>
      </rPr>
      <t xml:space="preserve">an skapa regler för att </t>
    </r>
    <r>
      <rPr>
        <sz val="9"/>
        <color rgb="FF000000"/>
        <rFont val="Arial"/>
        <family val="2"/>
      </rPr>
      <t>massboka resurser och/eller ge förslag på fördelning av tider utifrån UM:s regelverk för fördelning av tider.</t>
    </r>
  </si>
  <si>
    <t xml:space="preserve">Varje UM har beslutade fördelningsprinciper över hur tider ska fördelas mellan olika nyttjare och ålderskategorier, Det kan exempelvis vara att ungdomar upp till 9 år ska ha tider innan kl. 19:00 eller att ungdomar mellan 5 - 7 år har rätt till en (1) timme per vecka eller att vissa typ av kund eller verksamhet har företräde till vissa bokningsobjekt under vissa givna tider. 
</t>
  </si>
  <si>
    <t>Automatiska spärr på kund</t>
  </si>
  <si>
    <t xml:space="preserve">En kund kan spärras automatiskt för att boka eller för utbetalning av bidrag utifrån vissa givna förutsättningar som finns angivna i Tjänsten exempelvis om vissa uppgifter om kunden inte uppdaterats vid ett visst givet datum, obetald fordran m.m.
Det bör gå att styra vad en kund med sådan spärr kan utföra för uppgifter i Tjänsten exempelvis boka eller ansöka om bidrag. 
</t>
  </si>
  <si>
    <r>
      <rPr>
        <sz val="9"/>
        <rFont val="Arial"/>
        <family val="2"/>
      </rPr>
      <t xml:space="preserve">För en likvärdigbehandling och effektivisering ska kunder kunna spärras utifrån vissa givna förutsättningar med automatik dvs. en handläggare ska inte manuellt behöva spärra en kund under en viss angiven period. Exempelvis om en kund inte har lämnat in årliga handlingar i tid så ska de spärras och inte få ansöka bidrag eller boka resurser.
</t>
    </r>
    <r>
      <rPr>
        <sz val="9"/>
        <color theme="1"/>
        <rFont val="Arial"/>
        <family val="2"/>
      </rPr>
      <t xml:space="preserve">
</t>
    </r>
  </si>
  <si>
    <t xml:space="preserve">En handläggare kan ta ut en samlad bild i tabellform över vilka kunder som ansökt om en viss bidragstyp, för vilket ändamål och vilket belopp. En handläggare bör i tabellen direkt kunna justera olika belopp för beslut för att sedan spara tillbaka på ett sådant sätt att de olika ärenden uppdaterats med justerat belopp för beslut. 
 </t>
  </si>
  <si>
    <t xml:space="preserve">För vissa bidrag kan det finnas ett totalt belopp som ska betalas ut oavsett antal ansökningar. Vid handläggning och beslut om utbetalning behöver handläggare kunna få en samlad bild över hur mycket som ansökts och med möjlighet till justering så det totala beloppet för bidraget inte överskrids. Vid justering ska berörda ansökningar uppdateras med justerat belopp för beslut så en handläggare inte behöver gå in per ärende och manuellt justera belopp för beslut.
</t>
  </si>
  <si>
    <t xml:space="preserve">Händelser och regelverk för genomföra kontroll och granskningar
</t>
  </si>
  <si>
    <t>Det går att skapa och utforma regelverk för oönskade mönster eller avvikande beteenden som kan ligga till grund för kontroll/granskning av en handläggare. En handläggare kan få information/varning om händelser för kontroll/granskning tillsammans med information om kund och typ av avvikelse.</t>
  </si>
  <si>
    <t xml:space="preserve">Det behövs stöd i Tjänsten för att kunna utforma och skapa ett regelverk på vad som ska generera en kontroll eller granskning, det kan röra sig om oönskade beteenden eller ett avvikande beteende. Exempelvis en förening redovisar alla närvarande vid alla sammankomster vilket är osannolikt över tid eller antal medlemmar eller sammankomster ökar med en viss procent från föregående redovisningstillfälle. </t>
  </si>
  <si>
    <t>Anonymisera eller maskering av personnummer</t>
  </si>
  <si>
    <t>Tjänsten har stöd för att anonymisera eller för att maskera personnummer. Behörighetsstyrningen avgör vem som ska kunna se fullständig information om personer eller vid uttag av data.</t>
  </si>
  <si>
    <t xml:space="preserve">Personnummer ska ses som skyddsvärd personuppgift och ska hanteras bara om ändamålet behövs. Det ska gå att styra vem som ska kunna se fullständigt personnummer eller när det ska visas. Exempelvis så kan en förening kunna se fullständigt personnummer medan en handläggare behöver få information om att det är en unik individ men inte se hela personnummer. Eller att fullständig personnummer inte ska presenteras vid export av data om inte ändamålet kräver det. 
 </t>
  </si>
  <si>
    <t>Automatisera dynamiska formulär</t>
  </si>
  <si>
    <t xml:space="preserve">Återanvända information från redovisat aktivitetsstöd </t>
  </si>
  <si>
    <t xml:space="preserve">Redan redovisad information i aktivitetsstöd kan användas för beräkningar av andra bidragstyper eller vid fördelning av tid. </t>
  </si>
  <si>
    <t xml:space="preserve">Redovisad och godkänd information som lämnats av en kund i aktivitetsstödet ska kunna återanvändas i Tjänsten på ett sådant sätt att en kund inte ska behöva rapportera samma sak flera gånger. Exempelvis när en förening ansöker om hyresbidrag så ska medlemsantal hämtas från godkänt aktivitetsstöd.
 </t>
  </si>
  <si>
    <t>Återanvända information från ansökningar och redovisningar</t>
  </si>
  <si>
    <t xml:space="preserve">Dynamiska formulär kan vara förifyllda med uppgifter från en av kund redan tidigare godkänd ansökning eller redovisning av bidrag.  
</t>
  </si>
  <si>
    <t>Likt aktivitetsstöd ska information som tidigare lämnats av kund kunna återanvändas vid andra ansökningar eller redovisningar. Exempelvis så ska en redovisning spegla ansökan på ett sådan sätt att det tydligt ska framgå vad man ansökt och fått beviljat som sedan ska redovisas.</t>
  </si>
  <si>
    <t>Ett arbetsflöde ska kunna starta ett annat arbetsflöde</t>
  </si>
  <si>
    <t xml:space="preserve">Tjänsten kan, utifrån utfall av ett arbetsflöde, starta andra relevanta arbetsflöden.
</t>
  </si>
  <si>
    <t xml:space="preserve">Resultat av ett ärende ska kunna starta ett nytt ärende exempelvis ett beslutat bidrag kan starta en ansökan om ett annat bidrag.
</t>
  </si>
  <si>
    <t>Instruktioner för genomförandet av den kvalitativa bedömningen finns beskrivet i bilaga 06 "Kvalitativ utvärdering (steg 2 vid avrop med särskild fördelningsnyckel)".</t>
  </si>
  <si>
    <t>2. Kvalitativ bedömning</t>
  </si>
  <si>
    <t>Kraven finns beskrivna i Bilaga 04 "Kravspecifikation.xlsx".</t>
  </si>
  <si>
    <t>Utfall av leverantör:</t>
  </si>
  <si>
    <t>Timpriser (för information)</t>
  </si>
  <si>
    <t>Ange kommun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</si>
</sst>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kr&quot;;[Red]\-#,##0.00\ &quot;kr&quot;"/>
    <numFmt numFmtId="44" formatCode="_-* #,##0.00\ &quot;kr&quot;_-;\-* #,##0.00\ &quot;kr&quot;_-;_-* &quot;-&quot;??\ &quot;kr&quot;_-;_-@_-"/>
    <numFmt numFmtId="164" formatCode="#,##0.0000"/>
  </numFmts>
  <fonts count="52"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8"/>
      <color theme="0"/>
      <name val="Calibri"/>
      <family val="2"/>
      <scheme val="minor"/>
    </font>
    <font>
      <sz val="11"/>
      <color theme="1"/>
      <name val="Calibri"/>
      <family val="2"/>
      <scheme val="minor"/>
    </font>
    <font>
      <b/>
      <sz val="12"/>
      <name val="Calibri"/>
      <family val="2"/>
      <scheme val="minor"/>
    </font>
    <font>
      <sz val="11"/>
      <name val="Calibri"/>
      <family val="2"/>
      <scheme val="minor"/>
    </font>
    <font>
      <sz val="10"/>
      <color theme="0"/>
      <name val="Calibri"/>
      <family val="2"/>
      <scheme val="minor"/>
    </font>
    <font>
      <sz val="10"/>
      <color theme="1"/>
      <name val="Calibri"/>
      <family val="2"/>
      <scheme val="minor"/>
    </font>
    <font>
      <sz val="10"/>
      <name val="Arial"/>
      <family val="2"/>
    </font>
    <font>
      <sz val="6"/>
      <color theme="0"/>
      <name val="Calibri"/>
      <family val="2"/>
      <scheme val="minor"/>
    </font>
    <font>
      <sz val="9"/>
      <color theme="0"/>
      <name val="Calibri"/>
      <family val="2"/>
      <scheme val="minor"/>
    </font>
    <font>
      <i/>
      <sz val="11"/>
      <color theme="1"/>
      <name val="Calibri"/>
      <family val="2"/>
      <scheme val="minor"/>
    </font>
    <font>
      <sz val="11"/>
      <color rgb="FF1F497D"/>
      <name val="Calibri"/>
      <family val="2"/>
      <scheme val="minor"/>
    </font>
    <font>
      <sz val="7"/>
      <color theme="0"/>
      <name val="Calibri"/>
      <family val="2"/>
      <scheme val="minor"/>
    </font>
    <font>
      <sz val="11"/>
      <color rgb="FFFF0000"/>
      <name val="Calibri"/>
      <family val="2"/>
      <scheme val="minor"/>
    </font>
    <font>
      <sz val="10"/>
      <color theme="0" tint="-0.499984740745262"/>
      <name val="Calibri"/>
      <family val="2"/>
      <scheme val="minor"/>
    </font>
    <font>
      <b/>
      <sz val="10"/>
      <name val="Calibri"/>
      <family val="2"/>
      <scheme val="minor"/>
    </font>
    <font>
      <sz val="11"/>
      <color rgb="FFFFFFFF"/>
      <name val="Calibri"/>
      <family val="2"/>
      <scheme val="minor"/>
    </font>
    <font>
      <sz val="18"/>
      <color rgb="FFFFFFFF"/>
      <name val="Calibri"/>
      <family val="2"/>
      <scheme val="minor"/>
    </font>
    <font>
      <b/>
      <sz val="18"/>
      <color rgb="FFFFFFFF"/>
      <name val="Calibri"/>
      <family val="2"/>
      <scheme val="minor"/>
    </font>
    <font>
      <sz val="11"/>
      <color theme="1" tint="4.9989318521683403E-2"/>
      <name val="Calibri"/>
      <family val="2"/>
      <scheme val="minor"/>
    </font>
    <font>
      <sz val="10"/>
      <color theme="0" tint="-4.9989318521683403E-2"/>
      <name val="Calibri"/>
      <family val="2"/>
      <scheme val="minor"/>
    </font>
    <font>
      <sz val="10"/>
      <color rgb="FFF2F2F2"/>
      <name val="Calibri"/>
      <family val="2"/>
      <scheme val="minor"/>
    </font>
    <font>
      <sz val="11"/>
      <color theme="0"/>
      <name val="Corbel"/>
      <family val="2"/>
    </font>
    <font>
      <sz val="11"/>
      <color theme="1"/>
      <name val="Corbel"/>
      <family val="2"/>
    </font>
    <font>
      <sz val="10"/>
      <name val="Calibri"/>
      <family val="2"/>
      <scheme val="minor"/>
    </font>
    <font>
      <b/>
      <sz val="14"/>
      <color theme="0"/>
      <name val="Calibri"/>
      <family val="2"/>
      <scheme val="minor"/>
    </font>
    <font>
      <b/>
      <sz val="18"/>
      <name val="Calibri"/>
      <family val="2"/>
      <scheme val="minor"/>
    </font>
    <font>
      <b/>
      <sz val="22"/>
      <name val="Calibri"/>
      <family val="2"/>
      <scheme val="minor"/>
    </font>
    <font>
      <b/>
      <sz val="12"/>
      <color theme="0"/>
      <name val="Calibri"/>
      <family val="2"/>
      <scheme val="minor"/>
    </font>
    <font>
      <sz val="14"/>
      <color theme="0"/>
      <name val="Calibri"/>
      <family val="2"/>
      <scheme val="minor"/>
    </font>
    <font>
      <b/>
      <sz val="12"/>
      <color theme="1"/>
      <name val="Calibri"/>
      <family val="2"/>
      <scheme val="minor"/>
    </font>
    <font>
      <sz val="12"/>
      <color theme="1"/>
      <name val="Calibri"/>
      <family val="2"/>
      <scheme val="minor"/>
    </font>
    <font>
      <sz val="12"/>
      <name val="Calibri"/>
      <family val="2"/>
      <scheme val="minor"/>
    </font>
    <font>
      <sz val="16"/>
      <name val="Calibri"/>
      <family val="2"/>
      <scheme val="minor"/>
    </font>
    <font>
      <sz val="18"/>
      <color theme="0"/>
      <name val="Calibri"/>
      <family val="2"/>
      <scheme val="minor"/>
    </font>
    <font>
      <sz val="12"/>
      <color theme="0"/>
      <name val="Calibri"/>
      <family val="2"/>
      <scheme val="minor"/>
    </font>
    <font>
      <sz val="16"/>
      <color theme="0"/>
      <name val="Calibri"/>
      <family val="2"/>
      <scheme val="minor"/>
    </font>
    <font>
      <b/>
      <sz val="16"/>
      <color theme="0"/>
      <name val="Calibri"/>
      <family val="2"/>
      <scheme val="minor"/>
    </font>
    <font>
      <b/>
      <sz val="15"/>
      <color theme="3"/>
      <name val="Calibri"/>
      <family val="2"/>
      <scheme val="minor"/>
    </font>
    <font>
      <b/>
      <sz val="14"/>
      <name val="Arial"/>
      <family val="2"/>
    </font>
    <font>
      <sz val="9"/>
      <color theme="1"/>
      <name val="Arial"/>
      <family val="2"/>
    </font>
    <font>
      <b/>
      <sz val="11"/>
      <color theme="0"/>
      <name val="Arial"/>
      <family val="2"/>
    </font>
    <font>
      <b/>
      <sz val="11"/>
      <color theme="1"/>
      <name val="Arial"/>
      <family val="2"/>
    </font>
    <font>
      <b/>
      <sz val="11"/>
      <name val="Arial"/>
      <family val="2"/>
    </font>
    <font>
      <sz val="9"/>
      <name val="Arial"/>
      <family val="2"/>
    </font>
    <font>
      <sz val="11"/>
      <color theme="1"/>
      <name val="Arial"/>
      <family val="2"/>
    </font>
    <font>
      <sz val="11"/>
      <name val="Arial"/>
      <family val="2"/>
    </font>
    <font>
      <sz val="9"/>
      <color rgb="FF000000"/>
      <name val="Arial"/>
      <family val="2"/>
    </font>
    <font>
      <b/>
      <sz val="16"/>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rgb="FF43606F"/>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bgColor indexed="64"/>
      </patternFill>
    </fill>
    <fill>
      <patternFill patternType="solid">
        <fgColor rgb="FFAF5A91"/>
        <bgColor indexed="64"/>
      </patternFill>
    </fill>
    <fill>
      <patternFill patternType="solid">
        <fgColor rgb="FFFFFDAA"/>
        <bgColor indexed="64"/>
      </patternFill>
    </fill>
    <fill>
      <patternFill patternType="solid">
        <fgColor rgb="FFC88EB3"/>
        <bgColor indexed="64"/>
      </patternFill>
    </fill>
    <fill>
      <patternFill patternType="solid">
        <fgColor rgb="FFFFFFFF"/>
        <bgColor indexed="64"/>
      </patternFill>
    </fill>
    <fill>
      <patternFill patternType="solid">
        <fgColor theme="5" tint="0.79998168889431442"/>
        <bgColor indexed="64"/>
      </patternFill>
    </fill>
    <fill>
      <patternFill patternType="solid">
        <fgColor theme="4"/>
        <bgColor indexed="64"/>
      </patternFill>
    </fill>
    <fill>
      <patternFill patternType="solid">
        <fgColor theme="1"/>
        <bgColor indexed="64"/>
      </patternFill>
    </fill>
    <fill>
      <patternFill patternType="solid">
        <fgColor theme="3" tint="0.59999389629810485"/>
        <bgColor indexed="64"/>
      </patternFill>
    </fill>
    <fill>
      <patternFill patternType="solid">
        <fgColor rgb="FFF2F2F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medium">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thin">
        <color auto="1"/>
      </top>
      <bottom style="medium">
        <color indexed="64"/>
      </bottom>
      <diagonal/>
    </border>
    <border>
      <left style="thin">
        <color indexed="64"/>
      </left>
      <right/>
      <top/>
      <bottom/>
      <diagonal/>
    </border>
    <border>
      <left/>
      <right/>
      <top style="thin">
        <color auto="1"/>
      </top>
      <bottom/>
      <diagonal/>
    </border>
    <border>
      <left/>
      <right style="thin">
        <color auto="1"/>
      </right>
      <top/>
      <bottom/>
      <diagonal/>
    </border>
    <border>
      <left/>
      <right/>
      <top/>
      <bottom style="thin">
        <color auto="1"/>
      </bottom>
      <diagonal/>
    </border>
    <border>
      <left/>
      <right/>
      <top/>
      <bottom style="thick">
        <color theme="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s>
  <cellStyleXfs count="6">
    <xf numFmtId="0" fontId="0" fillId="0" borderId="0"/>
    <xf numFmtId="0" fontId="5" fillId="0" borderId="0"/>
    <xf numFmtId="0" fontId="10" fillId="0" borderId="0"/>
    <xf numFmtId="9" fontId="5" fillId="0" borderId="0" applyFont="0" applyFill="0" applyBorder="0" applyAlignment="0" applyProtection="0"/>
    <xf numFmtId="44" fontId="5" fillId="0" borderId="0" applyFont="0" applyFill="0" applyBorder="0" applyAlignment="0" applyProtection="0"/>
    <xf numFmtId="0" fontId="41" fillId="0" borderId="33" applyNumberFormat="0" applyFill="0" applyAlignment="0" applyProtection="0"/>
  </cellStyleXfs>
  <cellXfs count="188">
    <xf numFmtId="0" fontId="0" fillId="0" borderId="0" xfId="0"/>
    <xf numFmtId="0" fontId="0" fillId="0" borderId="1" xfId="0" applyBorder="1"/>
    <xf numFmtId="0" fontId="1" fillId="0" borderId="0" xfId="0" applyFont="1"/>
    <xf numFmtId="1" fontId="0" fillId="0" borderId="0" xfId="0" applyNumberFormat="1"/>
    <xf numFmtId="9" fontId="0" fillId="5" borderId="0" xfId="0" applyNumberFormat="1" applyFill="1"/>
    <xf numFmtId="0" fontId="3" fillId="3" borderId="0" xfId="0" applyFont="1" applyFill="1"/>
    <xf numFmtId="0" fontId="6" fillId="0" borderId="0" xfId="0" applyFont="1" applyAlignment="1">
      <alignment vertical="top"/>
    </xf>
    <xf numFmtId="0" fontId="0" fillId="0" borderId="0" xfId="0" applyAlignment="1">
      <alignment wrapText="1"/>
    </xf>
    <xf numFmtId="0" fontId="0" fillId="0" borderId="0" xfId="0" applyAlignment="1">
      <alignment horizontal="center" wrapText="1"/>
    </xf>
    <xf numFmtId="0" fontId="7" fillId="0" borderId="0" xfId="0" applyFont="1" applyAlignment="1">
      <alignment horizontal="left"/>
    </xf>
    <xf numFmtId="0" fontId="0" fillId="0" borderId="0" xfId="0" applyAlignment="1">
      <alignment horizontal="left" vertical="top" wrapText="1"/>
    </xf>
    <xf numFmtId="0" fontId="3" fillId="0" borderId="0" xfId="0" applyFont="1"/>
    <xf numFmtId="0" fontId="0" fillId="4" borderId="0" xfId="0" applyFill="1"/>
    <xf numFmtId="0" fontId="14" fillId="0" borderId="0" xfId="0" applyFont="1" applyAlignment="1">
      <alignment horizontal="left" vertical="center" indent="1"/>
    </xf>
    <xf numFmtId="16" fontId="16" fillId="0" borderId="0" xfId="0" applyNumberFormat="1" applyFont="1"/>
    <xf numFmtId="0" fontId="16" fillId="0" borderId="0" xfId="0" applyFont="1"/>
    <xf numFmtId="0" fontId="3" fillId="7" borderId="11" xfId="0" applyFont="1" applyFill="1" applyBorder="1" applyAlignment="1">
      <alignment horizontal="center"/>
    </xf>
    <xf numFmtId="0" fontId="3" fillId="7" borderId="11" xfId="0" applyFont="1" applyFill="1" applyBorder="1" applyAlignment="1">
      <alignment horizontal="left"/>
    </xf>
    <xf numFmtId="0" fontId="7" fillId="8" borderId="11" xfId="0" applyFont="1" applyFill="1" applyBorder="1" applyAlignment="1">
      <alignment horizontal="center" vertical="center"/>
    </xf>
    <xf numFmtId="0" fontId="18" fillId="9" borderId="10" xfId="0" applyFont="1" applyFill="1" applyBorder="1" applyAlignment="1">
      <alignment horizontal="left" vertical="center" wrapText="1"/>
    </xf>
    <xf numFmtId="0" fontId="18" fillId="9" borderId="1" xfId="0" applyFont="1" applyFill="1" applyBorder="1" applyAlignment="1">
      <alignment horizontal="left" vertical="center" wrapText="1"/>
    </xf>
    <xf numFmtId="0" fontId="0" fillId="0" borderId="0" xfId="0" quotePrefix="1" applyAlignment="1">
      <alignment horizontal="left" vertical="top" wrapText="1"/>
    </xf>
    <xf numFmtId="0" fontId="0" fillId="0" borderId="0" xfId="0" quotePrefix="1" applyAlignment="1">
      <alignment wrapText="1"/>
    </xf>
    <xf numFmtId="22" fontId="0" fillId="0" borderId="0" xfId="0" applyNumberFormat="1"/>
    <xf numFmtId="0" fontId="19" fillId="7" borderId="10" xfId="0" applyFont="1" applyFill="1" applyBorder="1"/>
    <xf numFmtId="0" fontId="19" fillId="7" borderId="12" xfId="0" applyFont="1" applyFill="1" applyBorder="1"/>
    <xf numFmtId="0" fontId="19" fillId="7" borderId="11" xfId="0" applyFont="1" applyFill="1" applyBorder="1"/>
    <xf numFmtId="14" fontId="0" fillId="8" borderId="1" xfId="0" applyNumberFormat="1" applyFill="1" applyBorder="1" applyProtection="1">
      <protection locked="0"/>
    </xf>
    <xf numFmtId="0" fontId="0" fillId="8" borderId="1" xfId="0" applyFill="1" applyBorder="1" applyProtection="1">
      <protection locked="0"/>
    </xf>
    <xf numFmtId="9" fontId="0" fillId="0" borderId="1" xfId="3" applyFont="1" applyBorder="1" applyProtection="1"/>
    <xf numFmtId="9" fontId="0" fillId="0" borderId="1" xfId="3" applyFont="1" applyBorder="1"/>
    <xf numFmtId="0" fontId="25" fillId="7" borderId="12" xfId="0" applyFont="1" applyFill="1" applyBorder="1" applyAlignment="1">
      <alignment horizontal="left" vertical="top"/>
    </xf>
    <xf numFmtId="0" fontId="26" fillId="0" borderId="0" xfId="0" applyFont="1" applyAlignment="1">
      <alignment wrapText="1"/>
    </xf>
    <xf numFmtId="0" fontId="26" fillId="0" borderId="0" xfId="0" applyFont="1"/>
    <xf numFmtId="0" fontId="0" fillId="2" borderId="1" xfId="0" applyFill="1" applyBorder="1" applyAlignment="1">
      <alignment vertical="center" wrapText="1"/>
    </xf>
    <xf numFmtId="0" fontId="27" fillId="2" borderId="17" xfId="0" applyFont="1" applyFill="1" applyBorder="1" applyAlignment="1">
      <alignment wrapText="1"/>
    </xf>
    <xf numFmtId="0" fontId="7" fillId="2" borderId="1" xfId="0" applyFont="1" applyFill="1" applyBorder="1" applyAlignment="1">
      <alignment wrapText="1"/>
    </xf>
    <xf numFmtId="0" fontId="27" fillId="2" borderId="10" xfId="0" applyFont="1" applyFill="1" applyBorder="1" applyAlignment="1">
      <alignment wrapText="1"/>
    </xf>
    <xf numFmtId="0" fontId="0" fillId="2" borderId="18" xfId="0" applyFill="1" applyBorder="1" applyAlignment="1">
      <alignment vertical="center" wrapText="1"/>
    </xf>
    <xf numFmtId="0" fontId="0" fillId="2" borderId="18" xfId="0" applyFill="1" applyBorder="1" applyAlignment="1">
      <alignment wrapText="1"/>
    </xf>
    <xf numFmtId="0" fontId="27" fillId="2" borderId="10" xfId="0" applyFont="1" applyFill="1" applyBorder="1" applyAlignment="1">
      <alignment vertical="center" wrapText="1"/>
    </xf>
    <xf numFmtId="0" fontId="0" fillId="2" borderId="19" xfId="0" applyFill="1" applyBorder="1" applyAlignment="1">
      <alignment vertical="center" wrapText="1"/>
    </xf>
    <xf numFmtId="44" fontId="0" fillId="11" borderId="20" xfId="4" applyFont="1" applyFill="1" applyBorder="1" applyProtection="1">
      <protection locked="0"/>
    </xf>
    <xf numFmtId="44" fontId="0" fillId="11" borderId="21" xfId="4" applyFont="1" applyFill="1" applyBorder="1" applyProtection="1">
      <protection locked="0"/>
    </xf>
    <xf numFmtId="44" fontId="0" fillId="11" borderId="22" xfId="4" applyFont="1" applyFill="1" applyBorder="1" applyProtection="1">
      <protection locked="0"/>
    </xf>
    <xf numFmtId="44" fontId="0" fillId="11" borderId="23" xfId="4" applyFont="1" applyFill="1" applyBorder="1" applyProtection="1">
      <protection locked="0"/>
    </xf>
    <xf numFmtId="44" fontId="0" fillId="11" borderId="24" xfId="4" applyFont="1" applyFill="1" applyBorder="1" applyProtection="1">
      <protection locked="0"/>
    </xf>
    <xf numFmtId="44" fontId="0" fillId="11" borderId="18" xfId="4" applyFont="1" applyFill="1" applyBorder="1" applyProtection="1">
      <protection locked="0"/>
    </xf>
    <xf numFmtId="8" fontId="2" fillId="12" borderId="1" xfId="0" applyNumberFormat="1" applyFont="1" applyFill="1" applyBorder="1" applyAlignment="1">
      <alignment horizontal="left" wrapText="1"/>
    </xf>
    <xf numFmtId="0" fontId="28" fillId="12" borderId="22" xfId="0" applyFont="1" applyFill="1" applyBorder="1"/>
    <xf numFmtId="44" fontId="0" fillId="11" borderId="25" xfId="4" applyFont="1" applyFill="1" applyBorder="1" applyProtection="1">
      <protection locked="0"/>
    </xf>
    <xf numFmtId="44" fontId="0" fillId="11" borderId="26" xfId="4" applyFont="1" applyFill="1" applyBorder="1" applyProtection="1">
      <protection locked="0"/>
    </xf>
    <xf numFmtId="44" fontId="0" fillId="11" borderId="27" xfId="4" applyFont="1" applyFill="1" applyBorder="1" applyProtection="1">
      <protection locked="0"/>
    </xf>
    <xf numFmtId="44" fontId="0" fillId="11" borderId="28" xfId="4" applyFont="1" applyFill="1" applyBorder="1" applyProtection="1">
      <protection locked="0"/>
    </xf>
    <xf numFmtId="0" fontId="4" fillId="7" borderId="10" xfId="0" applyFont="1" applyFill="1" applyBorder="1" applyAlignment="1">
      <alignment horizontal="left" vertical="center"/>
    </xf>
    <xf numFmtId="0" fontId="4" fillId="7" borderId="12" xfId="0" applyFont="1" applyFill="1" applyBorder="1" applyAlignment="1">
      <alignment horizontal="center" vertical="center"/>
    </xf>
    <xf numFmtId="0" fontId="2" fillId="7" borderId="12" xfId="0" applyFont="1" applyFill="1" applyBorder="1"/>
    <xf numFmtId="0" fontId="2" fillId="7" borderId="11" xfId="0" applyFont="1" applyFill="1" applyBorder="1"/>
    <xf numFmtId="0" fontId="0" fillId="0" borderId="2" xfId="0" applyBorder="1"/>
    <xf numFmtId="0" fontId="0" fillId="0" borderId="3" xfId="0" applyBorder="1"/>
    <xf numFmtId="0" fontId="0" fillId="0" borderId="4" xfId="0" applyBorder="1"/>
    <xf numFmtId="0" fontId="0" fillId="6" borderId="0" xfId="0" applyFill="1"/>
    <xf numFmtId="0" fontId="0" fillId="0" borderId="5" xfId="0" applyBorder="1"/>
    <xf numFmtId="0" fontId="3" fillId="7" borderId="12" xfId="0" applyFont="1" applyFill="1" applyBorder="1"/>
    <xf numFmtId="0" fontId="3" fillId="7" borderId="11" xfId="0" applyFont="1" applyFill="1" applyBorder="1"/>
    <xf numFmtId="0" fontId="0" fillId="0" borderId="6" xfId="0" applyBorder="1"/>
    <xf numFmtId="0" fontId="8" fillId="7" borderId="12"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11" fillId="6" borderId="0" xfId="0" applyFont="1" applyFill="1" applyAlignment="1">
      <alignment wrapText="1"/>
    </xf>
    <xf numFmtId="0" fontId="11" fillId="6" borderId="6" xfId="0" applyFont="1" applyFill="1" applyBorder="1" applyAlignment="1">
      <alignment wrapText="1"/>
    </xf>
    <xf numFmtId="3" fontId="9" fillId="4" borderId="1" xfId="0" applyNumberFormat="1" applyFont="1" applyFill="1" applyBorder="1" applyAlignment="1">
      <alignment horizontal="center"/>
    </xf>
    <xf numFmtId="3" fontId="0" fillId="6" borderId="0" xfId="0" applyNumberFormat="1" applyFill="1"/>
    <xf numFmtId="3" fontId="0" fillId="6" borderId="6" xfId="0" applyNumberFormat="1" applyFill="1" applyBorder="1"/>
    <xf numFmtId="0" fontId="9" fillId="4" borderId="0" xfId="0" applyFont="1" applyFill="1"/>
    <xf numFmtId="3" fontId="9" fillId="4" borderId="0" xfId="0" applyNumberFormat="1" applyFont="1" applyFill="1" applyAlignment="1">
      <alignment horizontal="center"/>
    </xf>
    <xf numFmtId="0" fontId="9" fillId="4" borderId="1" xfId="0" applyFont="1" applyFill="1" applyBorder="1"/>
    <xf numFmtId="3" fontId="22" fillId="6" borderId="0" xfId="0" applyNumberFormat="1" applyFont="1" applyFill="1"/>
    <xf numFmtId="0" fontId="15" fillId="7" borderId="12"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3" fillId="6" borderId="0" xfId="0" applyFont="1" applyFill="1"/>
    <xf numFmtId="0" fontId="1" fillId="2" borderId="1" xfId="0" applyFont="1" applyFill="1" applyBorder="1" applyAlignment="1">
      <alignment horizontal="center"/>
    </xf>
    <xf numFmtId="3" fontId="1" fillId="2" borderId="14" xfId="0" applyNumberFormat="1" applyFont="1" applyFill="1" applyBorder="1" applyAlignment="1">
      <alignment horizontal="center"/>
    </xf>
    <xf numFmtId="3" fontId="0" fillId="0" borderId="0" xfId="0" applyNumberFormat="1"/>
    <xf numFmtId="0" fontId="13" fillId="2" borderId="1" xfId="0" applyFont="1" applyFill="1" applyBorder="1" applyAlignment="1">
      <alignment horizontal="center"/>
    </xf>
    <xf numFmtId="3" fontId="1" fillId="2" borderId="11" xfId="0" applyNumberFormat="1" applyFont="1" applyFill="1" applyBorder="1" applyAlignment="1">
      <alignment horizontal="center"/>
    </xf>
    <xf numFmtId="0" fontId="23" fillId="4" borderId="1" xfId="0" applyFont="1" applyFill="1" applyBorder="1"/>
    <xf numFmtId="3" fontId="24" fillId="4" borderId="1" xfId="0" applyNumberFormat="1" applyFont="1" applyFill="1" applyBorder="1"/>
    <xf numFmtId="164" fontId="0" fillId="0" borderId="0" xfId="0" applyNumberFormat="1"/>
    <xf numFmtId="0" fontId="3" fillId="10" borderId="0" xfId="0" applyFont="1" applyFill="1"/>
    <xf numFmtId="0" fontId="0" fillId="0" borderId="7" xfId="0" applyBorder="1"/>
    <xf numFmtId="0" fontId="0" fillId="0" borderId="8" xfId="0" applyBorder="1"/>
    <xf numFmtId="0" fontId="0" fillId="0" borderId="9" xfId="0" applyBorder="1"/>
    <xf numFmtId="0" fontId="3" fillId="7" borderId="14" xfId="0" applyFont="1" applyFill="1" applyBorder="1" applyAlignment="1">
      <alignment horizontal="left"/>
    </xf>
    <xf numFmtId="0" fontId="0" fillId="0" borderId="13" xfId="0" applyBorder="1" applyAlignment="1">
      <alignment horizontal="right"/>
    </xf>
    <xf numFmtId="0" fontId="0" fillId="0" borderId="30" xfId="0" applyBorder="1"/>
    <xf numFmtId="0" fontId="0" fillId="0" borderId="14" xfId="0" applyBorder="1" applyAlignment="1">
      <alignment horizontal="right"/>
    </xf>
    <xf numFmtId="0" fontId="0" fillId="0" borderId="29" xfId="0" applyBorder="1" applyAlignment="1">
      <alignment horizontal="right"/>
    </xf>
    <xf numFmtId="0" fontId="0" fillId="0" borderId="31" xfId="0" applyBorder="1" applyAlignment="1">
      <alignment horizontal="right"/>
    </xf>
    <xf numFmtId="0" fontId="0" fillId="0" borderId="15" xfId="0" applyBorder="1" applyAlignment="1">
      <alignment horizontal="right"/>
    </xf>
    <xf numFmtId="0" fontId="0" fillId="0" borderId="32" xfId="0" applyBorder="1"/>
    <xf numFmtId="0" fontId="0" fillId="0" borderId="16" xfId="0" applyBorder="1" applyAlignment="1">
      <alignment horizontal="right"/>
    </xf>
    <xf numFmtId="0" fontId="4" fillId="7" borderId="12" xfId="0" applyFont="1" applyFill="1" applyBorder="1" applyAlignment="1">
      <alignment horizontal="left" vertical="center"/>
    </xf>
    <xf numFmtId="0" fontId="0" fillId="0" borderId="0" xfId="0" applyAlignment="1">
      <alignment vertical="center" wrapText="1"/>
    </xf>
    <xf numFmtId="0" fontId="4" fillId="7" borderId="12" xfId="0" applyFont="1" applyFill="1" applyBorder="1" applyAlignment="1">
      <alignment horizontal="center" vertical="center" wrapText="1"/>
    </xf>
    <xf numFmtId="0" fontId="31" fillId="0" borderId="12" xfId="0" applyFont="1" applyBorder="1" applyAlignment="1">
      <alignment horizontal="left" vertical="center" wrapText="1"/>
    </xf>
    <xf numFmtId="0" fontId="4" fillId="13" borderId="12" xfId="0" applyFont="1" applyFill="1" applyBorder="1" applyAlignment="1">
      <alignment horizontal="center" vertical="center"/>
    </xf>
    <xf numFmtId="0" fontId="33" fillId="0" borderId="0" xfId="0" applyFont="1" applyAlignment="1">
      <alignment vertical="center"/>
    </xf>
    <xf numFmtId="0" fontId="2" fillId="7" borderId="1" xfId="0" applyFont="1" applyFill="1" applyBorder="1" applyAlignment="1">
      <alignment wrapText="1"/>
    </xf>
    <xf numFmtId="0" fontId="2" fillId="7" borderId="11" xfId="0" applyFont="1" applyFill="1" applyBorder="1" applyAlignment="1">
      <alignment horizontal="left"/>
    </xf>
    <xf numFmtId="0" fontId="35" fillId="8" borderId="1" xfId="0" applyFont="1" applyFill="1" applyBorder="1" applyAlignment="1" applyProtection="1">
      <alignment horizontal="center"/>
      <protection locked="0"/>
    </xf>
    <xf numFmtId="0" fontId="36" fillId="8" borderId="1" xfId="0" applyFont="1" applyFill="1" applyBorder="1" applyAlignment="1" applyProtection="1">
      <alignment horizontal="center"/>
      <protection locked="0"/>
    </xf>
    <xf numFmtId="0" fontId="34" fillId="4" borderId="1" xfId="0" applyFont="1" applyFill="1" applyBorder="1"/>
    <xf numFmtId="0" fontId="34" fillId="4" borderId="1" xfId="0" applyFont="1" applyFill="1" applyBorder="1" applyAlignment="1">
      <alignment wrapText="1"/>
    </xf>
    <xf numFmtId="3" fontId="34" fillId="4" borderId="1" xfId="0" applyNumberFormat="1" applyFont="1" applyFill="1" applyBorder="1" applyAlignment="1">
      <alignment horizontal="center"/>
    </xf>
    <xf numFmtId="0" fontId="35" fillId="8" borderId="15" xfId="0" applyFont="1" applyFill="1" applyBorder="1" applyAlignment="1" applyProtection="1">
      <alignment horizontal="center"/>
      <protection locked="0"/>
    </xf>
    <xf numFmtId="0" fontId="37" fillId="7" borderId="1" xfId="0" applyFont="1" applyFill="1" applyBorder="1" applyAlignment="1">
      <alignment horizontal="center" vertical="center"/>
    </xf>
    <xf numFmtId="0" fontId="32" fillId="7" borderId="10" xfId="0" applyFont="1" applyFill="1" applyBorder="1" applyAlignment="1">
      <alignment horizontal="left" vertical="center"/>
    </xf>
    <xf numFmtId="0" fontId="4" fillId="7" borderId="1" xfId="0" applyFont="1" applyFill="1" applyBorder="1" applyAlignment="1">
      <alignment horizontal="left" vertical="center"/>
    </xf>
    <xf numFmtId="0" fontId="32" fillId="7" borderId="1" xfId="0" applyFont="1" applyFill="1" applyBorder="1" applyAlignment="1">
      <alignment horizontal="left" vertical="center" wrapText="1"/>
    </xf>
    <xf numFmtId="0" fontId="39" fillId="7" borderId="1" xfId="0" applyFont="1" applyFill="1" applyBorder="1" applyAlignment="1">
      <alignment horizontal="center" vertical="center" wrapText="1"/>
    </xf>
    <xf numFmtId="0" fontId="40" fillId="7" borderId="10" xfId="0" applyFont="1" applyFill="1" applyBorder="1"/>
    <xf numFmtId="0" fontId="39" fillId="7" borderId="10" xfId="0" applyFont="1" applyFill="1" applyBorder="1"/>
    <xf numFmtId="0" fontId="33" fillId="4" borderId="1" xfId="0" applyFont="1" applyFill="1" applyBorder="1"/>
    <xf numFmtId="0" fontId="2" fillId="7" borderId="12" xfId="0" applyFont="1" applyFill="1" applyBorder="1" applyAlignment="1">
      <alignment horizontal="right"/>
    </xf>
    <xf numFmtId="0" fontId="39" fillId="7" borderId="10" xfId="0" applyFont="1" applyFill="1" applyBorder="1" applyAlignment="1">
      <alignment horizontal="left"/>
    </xf>
    <xf numFmtId="0" fontId="38" fillId="7" borderId="12" xfId="0" applyFont="1" applyFill="1" applyBorder="1" applyAlignment="1">
      <alignment horizontal="center"/>
    </xf>
    <xf numFmtId="0" fontId="38" fillId="7" borderId="11" xfId="0" applyFont="1" applyFill="1" applyBorder="1"/>
    <xf numFmtId="0" fontId="1" fillId="2" borderId="13" xfId="0" applyFont="1" applyFill="1" applyBorder="1"/>
    <xf numFmtId="0" fontId="1" fillId="2" borderId="10" xfId="0" applyFont="1" applyFill="1" applyBorder="1"/>
    <xf numFmtId="0" fontId="39" fillId="7" borderId="1" xfId="0" applyFont="1" applyFill="1" applyBorder="1" applyAlignment="1">
      <alignment horizontal="center" wrapText="1"/>
    </xf>
    <xf numFmtId="0" fontId="39" fillId="7" borderId="1" xfId="0" applyFont="1" applyFill="1" applyBorder="1" applyAlignment="1">
      <alignment horizontal="left"/>
    </xf>
    <xf numFmtId="0" fontId="42" fillId="0" borderId="0" xfId="0" applyFont="1" applyAlignment="1">
      <alignment vertical="top"/>
    </xf>
    <xf numFmtId="0" fontId="43" fillId="0" borderId="0" xfId="0" applyFont="1" applyAlignment="1">
      <alignment vertical="top" wrapText="1"/>
    </xf>
    <xf numFmtId="0" fontId="43" fillId="0" borderId="0" xfId="0" applyFont="1" applyAlignment="1">
      <alignment vertical="top"/>
    </xf>
    <xf numFmtId="0" fontId="44" fillId="12" borderId="34" xfId="0" applyFont="1" applyFill="1" applyBorder="1" applyAlignment="1">
      <alignment horizontal="center" vertical="center"/>
    </xf>
    <xf numFmtId="0" fontId="44" fillId="12" borderId="34" xfId="0" applyFont="1" applyFill="1" applyBorder="1" applyAlignment="1">
      <alignment horizontal="center" vertical="center" wrapText="1"/>
    </xf>
    <xf numFmtId="0" fontId="45" fillId="14" borderId="35" xfId="0" applyFont="1" applyFill="1" applyBorder="1" applyAlignment="1">
      <alignment vertical="top"/>
    </xf>
    <xf numFmtId="0" fontId="46" fillId="14" borderId="35" xfId="5" applyFont="1" applyFill="1" applyBorder="1" applyAlignment="1" applyProtection="1">
      <alignment vertical="top"/>
    </xf>
    <xf numFmtId="0" fontId="43" fillId="14" borderId="35" xfId="0" applyFont="1" applyFill="1" applyBorder="1" applyAlignment="1">
      <alignment vertical="top" wrapText="1"/>
    </xf>
    <xf numFmtId="0" fontId="47" fillId="14" borderId="35" xfId="0" applyFont="1" applyFill="1" applyBorder="1" applyAlignment="1">
      <alignment vertical="top" wrapText="1"/>
    </xf>
    <xf numFmtId="0" fontId="48" fillId="2" borderId="1" xfId="0" applyFont="1" applyFill="1" applyBorder="1" applyAlignment="1">
      <alignment vertical="top"/>
    </xf>
    <xf numFmtId="0" fontId="49" fillId="2" borderId="1" xfId="0" applyFont="1" applyFill="1" applyBorder="1" applyAlignment="1">
      <alignment vertical="top" wrapText="1"/>
    </xf>
    <xf numFmtId="0" fontId="47" fillId="0" borderId="1" xfId="0" applyFont="1" applyBorder="1" applyAlignment="1">
      <alignment vertical="top" wrapText="1"/>
    </xf>
    <xf numFmtId="0" fontId="43" fillId="0" borderId="1" xfId="0" applyFont="1" applyBorder="1" applyAlignment="1">
      <alignment vertical="top" wrapText="1"/>
    </xf>
    <xf numFmtId="0" fontId="49" fillId="2" borderId="1" xfId="0" applyFont="1" applyFill="1" applyBorder="1" applyAlignment="1">
      <alignment vertical="top"/>
    </xf>
    <xf numFmtId="0" fontId="5" fillId="2" borderId="1" xfId="1" applyFill="1" applyBorder="1" applyAlignment="1">
      <alignment horizontal="left" vertical="top"/>
    </xf>
    <xf numFmtId="0" fontId="47" fillId="0" borderId="1" xfId="1" applyFont="1" applyBorder="1" applyAlignment="1">
      <alignment vertical="top" wrapText="1"/>
    </xf>
    <xf numFmtId="0" fontId="5" fillId="2" borderId="1" xfId="1" applyFill="1" applyBorder="1" applyAlignment="1">
      <alignment horizontal="left" vertical="top" wrapText="1"/>
    </xf>
    <xf numFmtId="0" fontId="48" fillId="0" borderId="0" xfId="0" applyFont="1"/>
    <xf numFmtId="0" fontId="45" fillId="14" borderId="1" xfId="0" applyFont="1" applyFill="1" applyBorder="1" applyAlignment="1">
      <alignment vertical="top"/>
    </xf>
    <xf numFmtId="0" fontId="46" fillId="14" borderId="1" xfId="5" applyFont="1" applyFill="1" applyBorder="1" applyAlignment="1" applyProtection="1">
      <alignment vertical="top"/>
    </xf>
    <xf numFmtId="0" fontId="43" fillId="14" borderId="1" xfId="0" applyFont="1" applyFill="1" applyBorder="1" applyAlignment="1">
      <alignment vertical="top" wrapText="1"/>
    </xf>
    <xf numFmtId="0" fontId="43" fillId="14" borderId="1" xfId="0" applyFont="1" applyFill="1" applyBorder="1" applyAlignment="1">
      <alignment vertical="top"/>
    </xf>
    <xf numFmtId="0" fontId="50" fillId="0" borderId="1" xfId="0" applyFont="1" applyBorder="1" applyAlignment="1">
      <alignment vertical="top" wrapText="1"/>
    </xf>
    <xf numFmtId="0" fontId="48" fillId="2" borderId="1" xfId="0" applyFont="1" applyFill="1" applyBorder="1" applyAlignment="1">
      <alignment vertical="top" wrapText="1"/>
    </xf>
    <xf numFmtId="0" fontId="50" fillId="0" borderId="0" xfId="0" applyFont="1" applyAlignment="1">
      <alignment vertical="top" wrapText="1"/>
    </xf>
    <xf numFmtId="0" fontId="43" fillId="0" borderId="11" xfId="0" applyFont="1" applyBorder="1" applyAlignment="1">
      <alignment vertical="top" wrapText="1"/>
    </xf>
    <xf numFmtId="0" fontId="33" fillId="0" borderId="0" xfId="0" applyFont="1" applyAlignment="1">
      <alignment horizontal="center" vertical="center"/>
    </xf>
    <xf numFmtId="0" fontId="51" fillId="0" borderId="0" xfId="0" applyFont="1" applyProtection="1">
      <protection locked="0"/>
    </xf>
    <xf numFmtId="0" fontId="35" fillId="15" borderId="10" xfId="0" applyFont="1" applyFill="1" applyBorder="1"/>
    <xf numFmtId="0" fontId="35" fillId="15" borderId="12" xfId="0" applyFont="1" applyFill="1" applyBorder="1"/>
    <xf numFmtId="3" fontId="17" fillId="4" borderId="15" xfId="0" applyNumberFormat="1" applyFont="1" applyFill="1" applyBorder="1" applyAlignment="1">
      <alignment horizontal="left"/>
    </xf>
    <xf numFmtId="3" fontId="17" fillId="4" borderId="16" xfId="0" applyNumberFormat="1" applyFont="1" applyFill="1" applyBorder="1" applyAlignment="1">
      <alignment horizontal="left"/>
    </xf>
    <xf numFmtId="0" fontId="0" fillId="0" borderId="0" xfId="0" applyAlignment="1">
      <alignment vertical="center" wrapText="1"/>
    </xf>
    <xf numFmtId="0" fontId="0" fillId="0" borderId="31" xfId="0" applyBorder="1" applyAlignment="1">
      <alignment vertical="center" wrapText="1"/>
    </xf>
    <xf numFmtId="3" fontId="9" fillId="4" borderId="15" xfId="0" applyNumberFormat="1" applyFont="1" applyFill="1" applyBorder="1" applyAlignment="1">
      <alignment horizontal="left"/>
    </xf>
    <xf numFmtId="3" fontId="9" fillId="4" borderId="16" xfId="0" applyNumberFormat="1" applyFont="1" applyFill="1" applyBorder="1" applyAlignment="1">
      <alignment horizontal="left"/>
    </xf>
    <xf numFmtId="0" fontId="33" fillId="0" borderId="0" xfId="0" applyFont="1" applyAlignment="1">
      <alignment horizontal="left" vertical="center" wrapText="1"/>
    </xf>
    <xf numFmtId="0" fontId="34" fillId="0" borderId="30" xfId="0" applyFont="1" applyBorder="1" applyAlignment="1">
      <alignment horizontal="left"/>
    </xf>
    <xf numFmtId="0" fontId="29" fillId="8" borderId="10" xfId="0" applyFont="1" applyFill="1" applyBorder="1" applyAlignment="1" applyProtection="1">
      <alignment horizontal="center" vertical="center" wrapText="1"/>
      <protection locked="0"/>
    </xf>
    <xf numFmtId="0" fontId="29" fillId="8" borderId="12" xfId="0" applyFont="1" applyFill="1" applyBorder="1" applyAlignment="1" applyProtection="1">
      <alignment horizontal="center" vertical="center" wrapText="1"/>
      <protection locked="0"/>
    </xf>
    <xf numFmtId="0" fontId="30" fillId="8" borderId="10" xfId="0" applyFont="1" applyFill="1" applyBorder="1" applyAlignment="1" applyProtection="1">
      <alignment horizontal="center" vertical="center" wrapText="1"/>
      <protection locked="0"/>
    </xf>
    <xf numFmtId="0" fontId="30" fillId="8" borderId="12" xfId="0" applyFont="1" applyFill="1" applyBorder="1" applyAlignment="1" applyProtection="1">
      <alignment horizontal="center" vertical="center" wrapText="1"/>
      <protection locked="0"/>
    </xf>
    <xf numFmtId="0" fontId="30" fillId="8" borderId="11" xfId="0" applyFont="1" applyFill="1" applyBorder="1" applyAlignment="1" applyProtection="1">
      <alignment horizontal="center" vertical="center" wrapText="1"/>
      <protection locked="0"/>
    </xf>
    <xf numFmtId="0" fontId="12" fillId="7" borderId="12" xfId="0" applyFont="1" applyFill="1" applyBorder="1" applyAlignment="1">
      <alignment horizontal="center"/>
    </xf>
    <xf numFmtId="0" fontId="12" fillId="7" borderId="11" xfId="0" applyFont="1" applyFill="1" applyBorder="1" applyAlignment="1">
      <alignment horizontal="center"/>
    </xf>
    <xf numFmtId="0" fontId="35" fillId="15" borderId="10" xfId="0" applyFont="1" applyFill="1" applyBorder="1" applyAlignment="1">
      <alignment wrapText="1"/>
    </xf>
    <xf numFmtId="0" fontId="35" fillId="15" borderId="12" xfId="0" applyFont="1" applyFill="1" applyBorder="1" applyAlignment="1">
      <alignment wrapText="1"/>
    </xf>
    <xf numFmtId="0" fontId="35" fillId="15" borderId="11" xfId="0" applyFont="1" applyFill="1" applyBorder="1" applyAlignment="1">
      <alignment wrapText="1"/>
    </xf>
    <xf numFmtId="0" fontId="35" fillId="15" borderId="10" xfId="0" applyFont="1" applyFill="1" applyBorder="1"/>
    <xf numFmtId="0" fontId="35" fillId="15" borderId="12" xfId="0" applyFont="1" applyFill="1" applyBorder="1"/>
    <xf numFmtId="0" fontId="35" fillId="15" borderId="11" xfId="0" applyFont="1" applyFill="1" applyBorder="1"/>
    <xf numFmtId="0" fontId="21" fillId="7" borderId="10" xfId="0" applyFont="1" applyFill="1" applyBorder="1" applyAlignment="1">
      <alignment horizontal="center" vertical="center"/>
    </xf>
    <xf numFmtId="0" fontId="20" fillId="7" borderId="12" xfId="0" applyFont="1" applyFill="1" applyBorder="1" applyAlignment="1">
      <alignment horizontal="center" vertical="center"/>
    </xf>
    <xf numFmtId="0" fontId="20" fillId="7" borderId="11" xfId="0" applyFont="1" applyFill="1" applyBorder="1" applyAlignment="1">
      <alignment horizontal="center" vertical="center"/>
    </xf>
    <xf numFmtId="0" fontId="2" fillId="7" borderId="10" xfId="0" applyFont="1" applyFill="1" applyBorder="1" applyAlignment="1">
      <alignment horizontal="center"/>
    </xf>
    <xf numFmtId="0" fontId="2" fillId="7" borderId="12" xfId="0" applyFont="1" applyFill="1" applyBorder="1" applyAlignment="1">
      <alignment horizontal="center"/>
    </xf>
    <xf numFmtId="0" fontId="2" fillId="7" borderId="11" xfId="0" applyFont="1" applyFill="1" applyBorder="1" applyAlignment="1">
      <alignment horizontal="center"/>
    </xf>
  </cellXfs>
  <cellStyles count="6">
    <cellStyle name="Normal" xfId="0" builtinId="0"/>
    <cellStyle name="Normal 2" xfId="1" xr:uid="{00000000-0005-0000-0000-000003000000}"/>
    <cellStyle name="Normal 3" xfId="2" xr:uid="{00000000-0005-0000-0000-000004000000}"/>
    <cellStyle name="Procent" xfId="3" builtinId="5"/>
    <cellStyle name="Rubrik 1" xfId="5" builtinId="16"/>
    <cellStyle name="Valuta 2" xfId="4" xr:uid="{EB9D2675-37BD-4A50-B7F9-1992393A7ED9}"/>
  </cellStyles>
  <dxfs count="3">
    <dxf>
      <fill>
        <patternFill>
          <bgColor rgb="FFF1E3EC"/>
        </patternFill>
      </fill>
    </dxf>
    <dxf>
      <fill>
        <patternFill>
          <bgColor rgb="FFFFFF00"/>
        </patternFill>
      </fill>
    </dxf>
    <dxf>
      <font>
        <color theme="0" tint="-0.499984740745262"/>
      </font>
    </dxf>
  </dxfs>
  <tableStyles count="0" defaultTableStyle="TableStyleMedium2" defaultPivotStyle="PivotStyleLight16"/>
  <colors>
    <mruColors>
      <color rgb="FFF2F2F2"/>
      <color rgb="FFAF5A91"/>
      <color rgb="FFBF73AD"/>
      <color rgb="FFFFFF00"/>
      <color rgb="FFDBDBDB"/>
      <color rgb="FFFFFFFF"/>
      <color rgb="FFE7F5FF"/>
      <color rgb="FFFFFDAA"/>
      <color rgb="FFFEEAB8"/>
      <color rgb="FFE3E0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Kostnad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9.091269452191722E-2"/>
          <c:y val="0.10873292691090485"/>
          <c:w val="0.5111108123881889"/>
          <c:h val="0.67081606884405054"/>
        </c:manualLayout>
      </c:layout>
      <c:barChart>
        <c:barDir val="col"/>
        <c:grouping val="stacked"/>
        <c:varyColors val="0"/>
        <c:ser>
          <c:idx val="0"/>
          <c:order val="0"/>
          <c:tx>
            <c:strRef>
              <c:f>Avrop!$K$19</c:f>
              <c:strCache>
                <c:ptCount val="1"/>
                <c:pt idx="0">
                  <c:v>Etableringskostnad 
I enlighet med Kontraktsvillkoren punkt 5.2.8.1. </c:v>
                </c:pt>
              </c:strCache>
            </c:strRef>
          </c:tx>
          <c:spPr>
            <a:solidFill>
              <a:schemeClr val="accent5">
                <a:shade val="38000"/>
              </a:schemeClr>
            </a:solidFill>
            <a:ln>
              <a:noFill/>
            </a:ln>
            <a:effectLst/>
          </c:spPr>
          <c:invertIfNegative val="0"/>
          <c:cat>
            <c:strRef>
              <c:f>Avrop!$L$18:$N$18</c:f>
              <c:strCache>
                <c:ptCount val="3"/>
                <c:pt idx="0">
                  <c:v>Explizit</c:v>
                </c:pt>
                <c:pt idx="1">
                  <c:v>Multisoft</c:v>
                </c:pt>
                <c:pt idx="2">
                  <c:v>Rbok</c:v>
                </c:pt>
              </c:strCache>
            </c:strRef>
          </c:cat>
          <c:val>
            <c:numRef>
              <c:f>Avrop!$L$19:$N$19</c:f>
              <c:numCache>
                <c:formatCode>#,##0</c:formatCode>
                <c:ptCount val="3"/>
                <c:pt idx="0">
                  <c:v>0</c:v>
                </c:pt>
                <c:pt idx="1">
                  <c:v>0</c:v>
                </c:pt>
                <c:pt idx="2">
                  <c:v>0</c:v>
                </c:pt>
              </c:numCache>
            </c:numRef>
          </c:val>
          <c:extLst>
            <c:ext xmlns:c16="http://schemas.microsoft.com/office/drawing/2014/chart" uri="{C3380CC4-5D6E-409C-BE32-E72D297353CC}">
              <c16:uniqueId val="{00000000-C5C5-4221-BAC1-68D1AAB5D9DB}"/>
            </c:ext>
          </c:extLst>
        </c:ser>
        <c:ser>
          <c:idx val="1"/>
          <c:order val="1"/>
          <c:tx>
            <c:strRef>
              <c:f>Avrop!$K$20</c:f>
              <c:strCache>
                <c:ptCount val="1"/>
                <c:pt idx="0">
                  <c:v>Införandeprojekt inkl. införandeplan
I enlighet med Kontraktsvillkoren punkt 5.2.8.2.</c:v>
                </c:pt>
              </c:strCache>
            </c:strRef>
          </c:tx>
          <c:spPr>
            <a:solidFill>
              <a:schemeClr val="accent5">
                <a:shade val="47000"/>
              </a:schemeClr>
            </a:solidFill>
            <a:ln>
              <a:noFill/>
            </a:ln>
            <a:effectLst/>
          </c:spPr>
          <c:invertIfNegative val="0"/>
          <c:cat>
            <c:strRef>
              <c:f>Avrop!$L$18:$N$18</c:f>
              <c:strCache>
                <c:ptCount val="3"/>
                <c:pt idx="0">
                  <c:v>Explizit</c:v>
                </c:pt>
                <c:pt idx="1">
                  <c:v>Multisoft</c:v>
                </c:pt>
                <c:pt idx="2">
                  <c:v>Rbok</c:v>
                </c:pt>
              </c:strCache>
            </c:strRef>
          </c:cat>
          <c:val>
            <c:numRef>
              <c:f>Avrop!$L$20:$N$20</c:f>
              <c:numCache>
                <c:formatCode>#,##0</c:formatCode>
                <c:ptCount val="3"/>
                <c:pt idx="0">
                  <c:v>0</c:v>
                </c:pt>
                <c:pt idx="1">
                  <c:v>0</c:v>
                </c:pt>
                <c:pt idx="2">
                  <c:v>0</c:v>
                </c:pt>
              </c:numCache>
            </c:numRef>
          </c:val>
          <c:extLst>
            <c:ext xmlns:c16="http://schemas.microsoft.com/office/drawing/2014/chart" uri="{C3380CC4-5D6E-409C-BE32-E72D297353CC}">
              <c16:uniqueId val="{00000001-C5C5-4221-BAC1-68D1AAB5D9DB}"/>
            </c:ext>
          </c:extLst>
        </c:ser>
        <c:ser>
          <c:idx val="2"/>
          <c:order val="2"/>
          <c:tx>
            <c:strRef>
              <c:f>Avrop!$K$21</c:f>
              <c:strCache>
                <c:ptCount val="1"/>
                <c:pt idx="0">
                  <c:v>Integration till ekonomisystem</c:v>
                </c:pt>
              </c:strCache>
            </c:strRef>
          </c:tx>
          <c:spPr>
            <a:solidFill>
              <a:schemeClr val="accent5">
                <a:shade val="56000"/>
              </a:schemeClr>
            </a:solidFill>
            <a:ln>
              <a:noFill/>
            </a:ln>
            <a:effectLst/>
          </c:spPr>
          <c:invertIfNegative val="0"/>
          <c:cat>
            <c:strRef>
              <c:f>Avrop!$L$18:$N$18</c:f>
              <c:strCache>
                <c:ptCount val="3"/>
                <c:pt idx="0">
                  <c:v>Explizit</c:v>
                </c:pt>
                <c:pt idx="1">
                  <c:v>Multisoft</c:v>
                </c:pt>
                <c:pt idx="2">
                  <c:v>Rbok</c:v>
                </c:pt>
              </c:strCache>
            </c:strRef>
          </c:cat>
          <c:val>
            <c:numRef>
              <c:f>Avrop!$L$21:$N$21</c:f>
              <c:numCache>
                <c:formatCode>#,##0</c:formatCode>
                <c:ptCount val="3"/>
                <c:pt idx="0">
                  <c:v>0</c:v>
                </c:pt>
                <c:pt idx="1">
                  <c:v>0</c:v>
                </c:pt>
                <c:pt idx="2">
                  <c:v>0</c:v>
                </c:pt>
              </c:numCache>
            </c:numRef>
          </c:val>
          <c:extLst>
            <c:ext xmlns:c16="http://schemas.microsoft.com/office/drawing/2014/chart" uri="{C3380CC4-5D6E-409C-BE32-E72D297353CC}">
              <c16:uniqueId val="{00000002-C5C5-4221-BAC1-68D1AAB5D9DB}"/>
            </c:ext>
          </c:extLst>
        </c:ser>
        <c:ser>
          <c:idx val="3"/>
          <c:order val="3"/>
          <c:tx>
            <c:strRef>
              <c:f>Avrop!$K$22</c:f>
              <c:strCache>
                <c:ptCount val="1"/>
                <c:pt idx="0">
                  <c:v>Integration till lås- och passagesystem</c:v>
                </c:pt>
              </c:strCache>
            </c:strRef>
          </c:tx>
          <c:spPr>
            <a:solidFill>
              <a:schemeClr val="accent5">
                <a:shade val="65000"/>
              </a:schemeClr>
            </a:solidFill>
            <a:ln>
              <a:noFill/>
            </a:ln>
            <a:effectLst/>
          </c:spPr>
          <c:invertIfNegative val="0"/>
          <c:cat>
            <c:strRef>
              <c:f>Avrop!$L$18:$N$18</c:f>
              <c:strCache>
                <c:ptCount val="3"/>
                <c:pt idx="0">
                  <c:v>Explizit</c:v>
                </c:pt>
                <c:pt idx="1">
                  <c:v>Multisoft</c:v>
                </c:pt>
                <c:pt idx="2">
                  <c:v>Rbok</c:v>
                </c:pt>
              </c:strCache>
            </c:strRef>
          </c:cat>
          <c:val>
            <c:numRef>
              <c:f>Avrop!$L$22:$N$22</c:f>
              <c:numCache>
                <c:formatCode>#,##0</c:formatCode>
                <c:ptCount val="3"/>
                <c:pt idx="0">
                  <c:v>0</c:v>
                </c:pt>
                <c:pt idx="1">
                  <c:v>0</c:v>
                </c:pt>
                <c:pt idx="2">
                  <c:v>0</c:v>
                </c:pt>
              </c:numCache>
            </c:numRef>
          </c:val>
          <c:extLst>
            <c:ext xmlns:c16="http://schemas.microsoft.com/office/drawing/2014/chart" uri="{C3380CC4-5D6E-409C-BE32-E72D297353CC}">
              <c16:uniqueId val="{00000003-C5C5-4221-BAC1-68D1AAB5D9DB}"/>
            </c:ext>
          </c:extLst>
        </c:ser>
        <c:ser>
          <c:idx val="4"/>
          <c:order val="4"/>
          <c:tx>
            <c:strRef>
              <c:f>Avrop!$K$23</c:f>
              <c:strCache>
                <c:ptCount val="1"/>
                <c:pt idx="0">
                  <c:v>Integration till datalager</c:v>
                </c:pt>
              </c:strCache>
            </c:strRef>
          </c:tx>
          <c:spPr>
            <a:solidFill>
              <a:schemeClr val="accent5">
                <a:shade val="73000"/>
              </a:schemeClr>
            </a:solidFill>
            <a:ln>
              <a:noFill/>
            </a:ln>
            <a:effectLst/>
          </c:spPr>
          <c:invertIfNegative val="0"/>
          <c:cat>
            <c:strRef>
              <c:f>Avrop!$L$18:$N$18</c:f>
              <c:strCache>
                <c:ptCount val="3"/>
                <c:pt idx="0">
                  <c:v>Explizit</c:v>
                </c:pt>
                <c:pt idx="1">
                  <c:v>Multisoft</c:v>
                </c:pt>
                <c:pt idx="2">
                  <c:v>Rbok</c:v>
                </c:pt>
              </c:strCache>
            </c:strRef>
          </c:cat>
          <c:val>
            <c:numRef>
              <c:f>Avrop!$L$23:$N$23</c:f>
              <c:numCache>
                <c:formatCode>#,##0</c:formatCode>
                <c:ptCount val="3"/>
                <c:pt idx="0">
                  <c:v>0</c:v>
                </c:pt>
                <c:pt idx="1">
                  <c:v>0</c:v>
                </c:pt>
                <c:pt idx="2">
                  <c:v>0</c:v>
                </c:pt>
              </c:numCache>
            </c:numRef>
          </c:val>
          <c:extLst>
            <c:ext xmlns:c16="http://schemas.microsoft.com/office/drawing/2014/chart" uri="{C3380CC4-5D6E-409C-BE32-E72D297353CC}">
              <c16:uniqueId val="{00000004-C5C5-4221-BAC1-68D1AAB5D9DB}"/>
            </c:ext>
          </c:extLst>
        </c:ser>
        <c:ser>
          <c:idx val="5"/>
          <c:order val="5"/>
          <c:tx>
            <c:strRef>
              <c:f>Avrop!$K$24</c:f>
              <c:strCache>
                <c:ptCount val="1"/>
                <c:pt idx="0">
                  <c:v>Integration till e-arkiv</c:v>
                </c:pt>
              </c:strCache>
            </c:strRef>
          </c:tx>
          <c:spPr>
            <a:solidFill>
              <a:schemeClr val="accent5">
                <a:shade val="82000"/>
              </a:schemeClr>
            </a:solidFill>
            <a:ln>
              <a:noFill/>
            </a:ln>
            <a:effectLst/>
          </c:spPr>
          <c:invertIfNegative val="0"/>
          <c:cat>
            <c:strRef>
              <c:f>Avrop!$L$18:$N$18</c:f>
              <c:strCache>
                <c:ptCount val="3"/>
                <c:pt idx="0">
                  <c:v>Explizit</c:v>
                </c:pt>
                <c:pt idx="1">
                  <c:v>Multisoft</c:v>
                </c:pt>
                <c:pt idx="2">
                  <c:v>Rbok</c:v>
                </c:pt>
              </c:strCache>
            </c:strRef>
          </c:cat>
          <c:val>
            <c:numRef>
              <c:f>Avrop!$L$24:$N$24</c:f>
              <c:numCache>
                <c:formatCode>#,##0</c:formatCode>
                <c:ptCount val="3"/>
                <c:pt idx="0">
                  <c:v>0</c:v>
                </c:pt>
                <c:pt idx="1">
                  <c:v>0</c:v>
                </c:pt>
                <c:pt idx="2">
                  <c:v>0</c:v>
                </c:pt>
              </c:numCache>
            </c:numRef>
          </c:val>
          <c:extLst>
            <c:ext xmlns:c16="http://schemas.microsoft.com/office/drawing/2014/chart" uri="{C3380CC4-5D6E-409C-BE32-E72D297353CC}">
              <c16:uniqueId val="{00000005-C5C5-4221-BAC1-68D1AAB5D9DB}"/>
            </c:ext>
          </c:extLst>
        </c:ser>
        <c:ser>
          <c:idx val="6"/>
          <c:order val="6"/>
          <c:tx>
            <c:strRef>
              <c:f>Avrop!$K$25</c:f>
              <c:strCache>
                <c:ptCount val="1"/>
                <c:pt idx="0">
                  <c:v>Anpassning filformat till Ekonomi, Utbetalning</c:v>
                </c:pt>
              </c:strCache>
            </c:strRef>
          </c:tx>
          <c:spPr>
            <a:solidFill>
              <a:schemeClr val="accent5">
                <a:shade val="91000"/>
              </a:schemeClr>
            </a:solidFill>
            <a:ln>
              <a:noFill/>
            </a:ln>
            <a:effectLst/>
          </c:spPr>
          <c:invertIfNegative val="0"/>
          <c:cat>
            <c:strRef>
              <c:f>Avrop!$L$18:$N$18</c:f>
              <c:strCache>
                <c:ptCount val="3"/>
                <c:pt idx="0">
                  <c:v>Explizit</c:v>
                </c:pt>
                <c:pt idx="1">
                  <c:v>Multisoft</c:v>
                </c:pt>
                <c:pt idx="2">
                  <c:v>Rbok</c:v>
                </c:pt>
              </c:strCache>
            </c:strRef>
          </c:cat>
          <c:val>
            <c:numRef>
              <c:f>Avrop!$L$25:$N$25</c:f>
              <c:numCache>
                <c:formatCode>#,##0</c:formatCode>
                <c:ptCount val="3"/>
                <c:pt idx="0">
                  <c:v>0</c:v>
                </c:pt>
                <c:pt idx="1">
                  <c:v>0</c:v>
                </c:pt>
                <c:pt idx="2">
                  <c:v>0</c:v>
                </c:pt>
              </c:numCache>
            </c:numRef>
          </c:val>
          <c:extLst>
            <c:ext xmlns:c16="http://schemas.microsoft.com/office/drawing/2014/chart" uri="{C3380CC4-5D6E-409C-BE32-E72D297353CC}">
              <c16:uniqueId val="{00000006-C5C5-4221-BAC1-68D1AAB5D9DB}"/>
            </c:ext>
          </c:extLst>
        </c:ser>
        <c:ser>
          <c:idx val="7"/>
          <c:order val="7"/>
          <c:tx>
            <c:strRef>
              <c:f>Avrop!$K$26</c:f>
              <c:strCache>
                <c:ptCount val="1"/>
                <c:pt idx="0">
                  <c:v>Anpassning filformat till passagesystem</c:v>
                </c:pt>
              </c:strCache>
            </c:strRef>
          </c:tx>
          <c:spPr>
            <a:solidFill>
              <a:schemeClr val="accent5"/>
            </a:solidFill>
            <a:ln>
              <a:noFill/>
            </a:ln>
            <a:effectLst/>
          </c:spPr>
          <c:invertIfNegative val="0"/>
          <c:cat>
            <c:strRef>
              <c:f>Avrop!$L$18:$N$18</c:f>
              <c:strCache>
                <c:ptCount val="3"/>
                <c:pt idx="0">
                  <c:v>Explizit</c:v>
                </c:pt>
                <c:pt idx="1">
                  <c:v>Multisoft</c:v>
                </c:pt>
                <c:pt idx="2">
                  <c:v>Rbok</c:v>
                </c:pt>
              </c:strCache>
            </c:strRef>
          </c:cat>
          <c:val>
            <c:numRef>
              <c:f>Avrop!$L$26:$N$26</c:f>
              <c:numCache>
                <c:formatCode>#,##0</c:formatCode>
                <c:ptCount val="3"/>
                <c:pt idx="0">
                  <c:v>0</c:v>
                </c:pt>
                <c:pt idx="1">
                  <c:v>0</c:v>
                </c:pt>
                <c:pt idx="2">
                  <c:v>0</c:v>
                </c:pt>
              </c:numCache>
            </c:numRef>
          </c:val>
          <c:extLst>
            <c:ext xmlns:c16="http://schemas.microsoft.com/office/drawing/2014/chart" uri="{C3380CC4-5D6E-409C-BE32-E72D297353CC}">
              <c16:uniqueId val="{00000007-C5C5-4221-BAC1-68D1AAB5D9DB}"/>
            </c:ext>
          </c:extLst>
        </c:ser>
        <c:ser>
          <c:idx val="8"/>
          <c:order val="8"/>
          <c:tx>
            <c:strRef>
              <c:f>Avrop!$K$27</c:f>
              <c:strCache>
                <c:ptCount val="1"/>
                <c:pt idx="0">
                  <c:v>Anpassning filformat till datalager</c:v>
                </c:pt>
              </c:strCache>
            </c:strRef>
          </c:tx>
          <c:spPr>
            <a:solidFill>
              <a:schemeClr val="accent5">
                <a:tint val="92000"/>
              </a:schemeClr>
            </a:solidFill>
            <a:ln>
              <a:noFill/>
            </a:ln>
            <a:effectLst/>
          </c:spPr>
          <c:invertIfNegative val="0"/>
          <c:cat>
            <c:strRef>
              <c:f>Avrop!$L$18:$N$18</c:f>
              <c:strCache>
                <c:ptCount val="3"/>
                <c:pt idx="0">
                  <c:v>Explizit</c:v>
                </c:pt>
                <c:pt idx="1">
                  <c:v>Multisoft</c:v>
                </c:pt>
                <c:pt idx="2">
                  <c:v>Rbok</c:v>
                </c:pt>
              </c:strCache>
            </c:strRef>
          </c:cat>
          <c:val>
            <c:numRef>
              <c:f>Avrop!$L$27:$N$27</c:f>
              <c:numCache>
                <c:formatCode>#,##0</c:formatCode>
                <c:ptCount val="3"/>
                <c:pt idx="0">
                  <c:v>0</c:v>
                </c:pt>
                <c:pt idx="1">
                  <c:v>0</c:v>
                </c:pt>
                <c:pt idx="2">
                  <c:v>0</c:v>
                </c:pt>
              </c:numCache>
            </c:numRef>
          </c:val>
          <c:extLst>
            <c:ext xmlns:c16="http://schemas.microsoft.com/office/drawing/2014/chart" uri="{C3380CC4-5D6E-409C-BE32-E72D297353CC}">
              <c16:uniqueId val="{00000008-C5C5-4221-BAC1-68D1AAB5D9DB}"/>
            </c:ext>
          </c:extLst>
        </c:ser>
        <c:ser>
          <c:idx val="9"/>
          <c:order val="9"/>
          <c:tx>
            <c:strRef>
              <c:f>Avrop!$K$28</c:f>
              <c:strCache>
                <c:ptCount val="1"/>
                <c:pt idx="0">
                  <c:v>Anpassning filformat till E-arkiv</c:v>
                </c:pt>
              </c:strCache>
            </c:strRef>
          </c:tx>
          <c:spPr>
            <a:solidFill>
              <a:schemeClr val="accent5">
                <a:tint val="83000"/>
              </a:schemeClr>
            </a:solidFill>
            <a:ln>
              <a:noFill/>
            </a:ln>
            <a:effectLst/>
          </c:spPr>
          <c:invertIfNegative val="0"/>
          <c:cat>
            <c:strRef>
              <c:f>Avrop!$L$18:$N$18</c:f>
              <c:strCache>
                <c:ptCount val="3"/>
                <c:pt idx="0">
                  <c:v>Explizit</c:v>
                </c:pt>
                <c:pt idx="1">
                  <c:v>Multisoft</c:v>
                </c:pt>
                <c:pt idx="2">
                  <c:v>Rbok</c:v>
                </c:pt>
              </c:strCache>
            </c:strRef>
          </c:cat>
          <c:val>
            <c:numRef>
              <c:f>Avrop!$L$28:$N$28</c:f>
              <c:numCache>
                <c:formatCode>#,##0</c:formatCode>
                <c:ptCount val="3"/>
                <c:pt idx="0">
                  <c:v>0</c:v>
                </c:pt>
                <c:pt idx="1">
                  <c:v>0</c:v>
                </c:pt>
                <c:pt idx="2">
                  <c:v>0</c:v>
                </c:pt>
              </c:numCache>
            </c:numRef>
          </c:val>
          <c:extLst>
            <c:ext xmlns:c16="http://schemas.microsoft.com/office/drawing/2014/chart" uri="{C3380CC4-5D6E-409C-BE32-E72D297353CC}">
              <c16:uniqueId val="{00000000-D6BB-40F3-A831-01F60378A6DA}"/>
            </c:ext>
          </c:extLst>
        </c:ser>
        <c:ser>
          <c:idx val="10"/>
          <c:order val="10"/>
          <c:tx>
            <c:strRef>
              <c:f>Avrop!$K$29</c:f>
              <c:strCache>
                <c:ptCount val="1"/>
                <c:pt idx="0">
                  <c:v>Löpande kostnad för integration till ekonomisystem</c:v>
                </c:pt>
              </c:strCache>
            </c:strRef>
          </c:tx>
          <c:spPr>
            <a:solidFill>
              <a:schemeClr val="accent5">
                <a:tint val="74000"/>
              </a:schemeClr>
            </a:solidFill>
            <a:ln>
              <a:noFill/>
            </a:ln>
            <a:effectLst/>
          </c:spPr>
          <c:invertIfNegative val="0"/>
          <c:cat>
            <c:strRef>
              <c:f>Avrop!$L$18:$N$18</c:f>
              <c:strCache>
                <c:ptCount val="3"/>
                <c:pt idx="0">
                  <c:v>Explizit</c:v>
                </c:pt>
                <c:pt idx="1">
                  <c:v>Multisoft</c:v>
                </c:pt>
                <c:pt idx="2">
                  <c:v>Rbok</c:v>
                </c:pt>
              </c:strCache>
            </c:strRef>
          </c:cat>
          <c:val>
            <c:numRef>
              <c:f>Avrop!$L$29:$N$29</c:f>
              <c:numCache>
                <c:formatCode>#,##0</c:formatCode>
                <c:ptCount val="3"/>
                <c:pt idx="0">
                  <c:v>0</c:v>
                </c:pt>
                <c:pt idx="1">
                  <c:v>0</c:v>
                </c:pt>
                <c:pt idx="2">
                  <c:v>0</c:v>
                </c:pt>
              </c:numCache>
            </c:numRef>
          </c:val>
          <c:extLst>
            <c:ext xmlns:c16="http://schemas.microsoft.com/office/drawing/2014/chart" uri="{C3380CC4-5D6E-409C-BE32-E72D297353CC}">
              <c16:uniqueId val="{00000001-D6BB-40F3-A831-01F60378A6DA}"/>
            </c:ext>
          </c:extLst>
        </c:ser>
        <c:ser>
          <c:idx val="11"/>
          <c:order val="11"/>
          <c:tx>
            <c:strRef>
              <c:f>Avrop!$K$30</c:f>
              <c:strCache>
                <c:ptCount val="1"/>
                <c:pt idx="0">
                  <c:v>Löpande kostnad för integration till lås- och passagesystem</c:v>
                </c:pt>
              </c:strCache>
            </c:strRef>
          </c:tx>
          <c:spPr>
            <a:solidFill>
              <a:schemeClr val="accent5">
                <a:tint val="65000"/>
              </a:schemeClr>
            </a:solidFill>
            <a:ln>
              <a:noFill/>
            </a:ln>
            <a:effectLst/>
          </c:spPr>
          <c:invertIfNegative val="0"/>
          <c:cat>
            <c:strRef>
              <c:f>Avrop!$L$18:$N$18</c:f>
              <c:strCache>
                <c:ptCount val="3"/>
                <c:pt idx="0">
                  <c:v>Explizit</c:v>
                </c:pt>
                <c:pt idx="1">
                  <c:v>Multisoft</c:v>
                </c:pt>
                <c:pt idx="2">
                  <c:v>Rbok</c:v>
                </c:pt>
              </c:strCache>
            </c:strRef>
          </c:cat>
          <c:val>
            <c:numRef>
              <c:f>Avrop!$L$30:$N$30</c:f>
              <c:numCache>
                <c:formatCode>#,##0</c:formatCode>
                <c:ptCount val="3"/>
                <c:pt idx="0">
                  <c:v>0</c:v>
                </c:pt>
                <c:pt idx="1">
                  <c:v>0</c:v>
                </c:pt>
                <c:pt idx="2">
                  <c:v>0</c:v>
                </c:pt>
              </c:numCache>
            </c:numRef>
          </c:val>
          <c:extLst>
            <c:ext xmlns:c16="http://schemas.microsoft.com/office/drawing/2014/chart" uri="{C3380CC4-5D6E-409C-BE32-E72D297353CC}">
              <c16:uniqueId val="{00000002-D6BB-40F3-A831-01F60378A6DA}"/>
            </c:ext>
          </c:extLst>
        </c:ser>
        <c:ser>
          <c:idx val="12"/>
          <c:order val="12"/>
          <c:tx>
            <c:strRef>
              <c:f>Avrop!$K$31</c:f>
              <c:strCache>
                <c:ptCount val="1"/>
                <c:pt idx="0">
                  <c:v>Löpande kostnad för integration till datalager</c:v>
                </c:pt>
              </c:strCache>
            </c:strRef>
          </c:tx>
          <c:spPr>
            <a:solidFill>
              <a:schemeClr val="accent5">
                <a:tint val="57000"/>
              </a:schemeClr>
            </a:solidFill>
            <a:ln>
              <a:noFill/>
            </a:ln>
            <a:effectLst/>
          </c:spPr>
          <c:invertIfNegative val="0"/>
          <c:cat>
            <c:strRef>
              <c:f>Avrop!$L$18:$N$18</c:f>
              <c:strCache>
                <c:ptCount val="3"/>
                <c:pt idx="0">
                  <c:v>Explizit</c:v>
                </c:pt>
                <c:pt idx="1">
                  <c:v>Multisoft</c:v>
                </c:pt>
                <c:pt idx="2">
                  <c:v>Rbok</c:v>
                </c:pt>
              </c:strCache>
            </c:strRef>
          </c:cat>
          <c:val>
            <c:numRef>
              <c:f>Avrop!$L$31:$N$31</c:f>
              <c:numCache>
                <c:formatCode>#,##0</c:formatCode>
                <c:ptCount val="3"/>
                <c:pt idx="0">
                  <c:v>0</c:v>
                </c:pt>
                <c:pt idx="1">
                  <c:v>0</c:v>
                </c:pt>
                <c:pt idx="2">
                  <c:v>0</c:v>
                </c:pt>
              </c:numCache>
            </c:numRef>
          </c:val>
          <c:extLst>
            <c:ext xmlns:c16="http://schemas.microsoft.com/office/drawing/2014/chart" uri="{C3380CC4-5D6E-409C-BE32-E72D297353CC}">
              <c16:uniqueId val="{00000003-D6BB-40F3-A831-01F60378A6DA}"/>
            </c:ext>
          </c:extLst>
        </c:ser>
        <c:ser>
          <c:idx val="13"/>
          <c:order val="13"/>
          <c:tx>
            <c:strRef>
              <c:f>Avrop!$K$32</c:f>
              <c:strCache>
                <c:ptCount val="1"/>
                <c:pt idx="0">
                  <c:v>Löpande kostnad för integration till e-arkiv</c:v>
                </c:pt>
              </c:strCache>
            </c:strRef>
          </c:tx>
          <c:spPr>
            <a:solidFill>
              <a:schemeClr val="accent5">
                <a:tint val="48000"/>
              </a:schemeClr>
            </a:solidFill>
            <a:ln>
              <a:noFill/>
            </a:ln>
            <a:effectLst/>
          </c:spPr>
          <c:invertIfNegative val="0"/>
          <c:cat>
            <c:strRef>
              <c:f>Avrop!$L$18:$N$18</c:f>
              <c:strCache>
                <c:ptCount val="3"/>
                <c:pt idx="0">
                  <c:v>Explizit</c:v>
                </c:pt>
                <c:pt idx="1">
                  <c:v>Multisoft</c:v>
                </c:pt>
                <c:pt idx="2">
                  <c:v>Rbok</c:v>
                </c:pt>
              </c:strCache>
            </c:strRef>
          </c:cat>
          <c:val>
            <c:numRef>
              <c:f>Avrop!$L$32:$N$32</c:f>
              <c:numCache>
                <c:formatCode>#,##0</c:formatCode>
                <c:ptCount val="3"/>
                <c:pt idx="0">
                  <c:v>0</c:v>
                </c:pt>
                <c:pt idx="1">
                  <c:v>0</c:v>
                </c:pt>
                <c:pt idx="2">
                  <c:v>0</c:v>
                </c:pt>
              </c:numCache>
            </c:numRef>
          </c:val>
          <c:extLst>
            <c:ext xmlns:c16="http://schemas.microsoft.com/office/drawing/2014/chart" uri="{C3380CC4-5D6E-409C-BE32-E72D297353CC}">
              <c16:uniqueId val="{00000004-D6BB-40F3-A831-01F60378A6DA}"/>
            </c:ext>
          </c:extLst>
        </c:ser>
        <c:ser>
          <c:idx val="14"/>
          <c:order val="14"/>
          <c:tx>
            <c:strRef>
              <c:f>Avrop!$K$33</c:f>
              <c:strCache>
                <c:ptCount val="1"/>
                <c:pt idx="0">
                  <c:v>Löpande kostnad för nyttjande av Tjänsten</c:v>
                </c:pt>
              </c:strCache>
            </c:strRef>
          </c:tx>
          <c:spPr>
            <a:solidFill>
              <a:schemeClr val="accent5">
                <a:tint val="39000"/>
              </a:schemeClr>
            </a:solidFill>
            <a:ln>
              <a:noFill/>
            </a:ln>
            <a:effectLst/>
          </c:spPr>
          <c:invertIfNegative val="0"/>
          <c:cat>
            <c:strRef>
              <c:f>Avrop!$L$18:$N$18</c:f>
              <c:strCache>
                <c:ptCount val="3"/>
                <c:pt idx="0">
                  <c:v>Explizit</c:v>
                </c:pt>
                <c:pt idx="1">
                  <c:v>Multisoft</c:v>
                </c:pt>
                <c:pt idx="2">
                  <c:v>Rbok</c:v>
                </c:pt>
              </c:strCache>
            </c:strRef>
          </c:cat>
          <c:val>
            <c:numRef>
              <c:f>Avrop!$L$33:$N$33</c:f>
              <c:numCache>
                <c:formatCode>#,##0</c:formatCode>
                <c:ptCount val="3"/>
                <c:pt idx="0">
                  <c:v>0</c:v>
                </c:pt>
                <c:pt idx="1">
                  <c:v>0</c:v>
                </c:pt>
                <c:pt idx="2">
                  <c:v>0</c:v>
                </c:pt>
              </c:numCache>
            </c:numRef>
          </c:val>
          <c:extLst>
            <c:ext xmlns:c16="http://schemas.microsoft.com/office/drawing/2014/chart" uri="{C3380CC4-5D6E-409C-BE32-E72D297353CC}">
              <c16:uniqueId val="{00000005-D6BB-40F3-A831-01F60378A6DA}"/>
            </c:ext>
          </c:extLst>
        </c:ser>
        <c:dLbls>
          <c:showLegendKey val="0"/>
          <c:showVal val="0"/>
          <c:showCatName val="0"/>
          <c:showSerName val="0"/>
          <c:showPercent val="0"/>
          <c:showBubbleSize val="0"/>
        </c:dLbls>
        <c:gapWidth val="55"/>
        <c:overlap val="100"/>
        <c:axId val="623687792"/>
        <c:axId val="623688120"/>
      </c:barChart>
      <c:catAx>
        <c:axId val="62368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0"/>
          <a:lstStyle/>
          <a:p>
            <a:pPr>
              <a:defRPr sz="900" b="0" i="0" u="none" strike="noStrike" kern="1200" baseline="0">
                <a:ln>
                  <a:noFill/>
                </a:ln>
                <a:solidFill>
                  <a:schemeClr val="tx1">
                    <a:lumMod val="65000"/>
                    <a:lumOff val="35000"/>
                  </a:schemeClr>
                </a:solidFill>
                <a:latin typeface="+mn-lt"/>
                <a:ea typeface="+mn-ea"/>
                <a:cs typeface="+mn-cs"/>
              </a:defRPr>
            </a:pPr>
            <a:endParaRPr lang="sv-SE"/>
          </a:p>
        </c:txPr>
        <c:crossAx val="623688120"/>
        <c:crosses val="autoZero"/>
        <c:auto val="1"/>
        <c:lblAlgn val="ctr"/>
        <c:lblOffset val="100"/>
        <c:noMultiLvlLbl val="0"/>
      </c:catAx>
      <c:valAx>
        <c:axId val="623688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23687792"/>
        <c:crosses val="autoZero"/>
        <c:crossBetween val="between"/>
      </c:valAx>
      <c:spPr>
        <a:noFill/>
        <a:ln>
          <a:noFill/>
        </a:ln>
        <a:effectLst/>
      </c:spPr>
    </c:plotArea>
    <c:legend>
      <c:legendPos val="r"/>
      <c:layout>
        <c:manualLayout>
          <c:xMode val="edge"/>
          <c:yMode val="edge"/>
          <c:x val="0.6138244487535226"/>
          <c:y val="9.5977418856099048E-2"/>
          <c:w val="0.32708887942356163"/>
          <c:h val="0.6998747066438226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erv&#228;rdeskriterier B2'!A3"/><Relationship Id="rId2" Type="http://schemas.openxmlformats.org/officeDocument/2006/relationships/hyperlink" Target="#'Merv&#228;rdeskriterier B1'!A3"/><Relationship Id="rId1" Type="http://schemas.openxmlformats.org/officeDocument/2006/relationships/chart" Target="../charts/chart1.xml"/><Relationship Id="rId4" Type="http://schemas.openxmlformats.org/officeDocument/2006/relationships/hyperlink" Target="#'Merv&#228;rdeskriterier B3'!A3"/></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538162</xdr:colOff>
      <xdr:row>3</xdr:row>
      <xdr:rowOff>33338</xdr:rowOff>
    </xdr:from>
    <xdr:ext cx="6657975" cy="875048"/>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804862" y="700088"/>
          <a:ext cx="6657975" cy="87504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600"/>
            <a:t>INSTRUKTIONER</a:t>
          </a:r>
          <a:endParaRPr lang="sv-SE" sz="1800"/>
        </a:p>
        <a:p>
          <a:endParaRPr lang="sv-SE" sz="1800"/>
        </a:p>
        <a:p>
          <a:endParaRPr lang="sv-SE" sz="1600"/>
        </a:p>
      </xdr:txBody>
    </xdr:sp>
    <xdr:clientData/>
  </xdr:oneCellAnchor>
  <xdr:oneCellAnchor>
    <xdr:from>
      <xdr:col>1</xdr:col>
      <xdr:colOff>542925</xdr:colOff>
      <xdr:row>5</xdr:row>
      <xdr:rowOff>76200</xdr:rowOff>
    </xdr:from>
    <xdr:ext cx="6657975" cy="4902200"/>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809625" y="1111250"/>
          <a:ext cx="6657975" cy="49022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sv-SE" sz="1200" baseline="0">
              <a:solidFill>
                <a:schemeClr val="tx1"/>
              </a:solidFill>
              <a:effectLst/>
              <a:latin typeface="+mn-lt"/>
              <a:ea typeface="+mn-ea"/>
              <a:cs typeface="+mn-cs"/>
            </a:rPr>
            <a:t>För att fastställa utfallet av den särskilda fördelningsnyckeln, dvs. vilken leverantör den avropande myndigheten ska vända sig till för det aktuella avropet, har Inköpscentralen tagit fram detta stödverktyg. Den avropande myndigheten anger i fliken ”Avrop” sitt totala behov för avropet. </a:t>
          </a:r>
        </a:p>
        <a:p>
          <a:pPr marL="0" marR="0" lvl="0" indent="0" defTabSz="914400" eaLnBrk="1" fontAlgn="auto" latinLnBrk="0" hangingPunct="1">
            <a:lnSpc>
              <a:spcPct val="100000"/>
            </a:lnSpc>
            <a:spcBef>
              <a:spcPts val="0"/>
            </a:spcBef>
            <a:spcAft>
              <a:spcPts val="0"/>
            </a:spcAft>
            <a:buClrTx/>
            <a:buSzTx/>
            <a:buFontTx/>
            <a:buNone/>
            <a:tabLst/>
            <a:defRPr/>
          </a:pPr>
          <a:endParaRPr lang="sv-SE" sz="14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b="1">
              <a:solidFill>
                <a:schemeClr val="tx1"/>
              </a:solidFill>
              <a:effectLst/>
              <a:latin typeface="+mn-lt"/>
              <a:ea typeface="+mn-ea"/>
              <a:cs typeface="+mn-cs"/>
            </a:rPr>
            <a:t>Inköpscentralen rekommenderar att ni</a:t>
          </a:r>
          <a:r>
            <a:rPr lang="sv-SE" sz="1200" b="1" baseline="0">
              <a:solidFill>
                <a:schemeClr val="tx1"/>
              </a:solidFill>
              <a:effectLst/>
              <a:latin typeface="+mn-lt"/>
              <a:ea typeface="+mn-ea"/>
              <a:cs typeface="+mn-cs"/>
            </a:rPr>
            <a:t> först läser dokumentet "Avropsvägledning" (avsnitt 4.3) för att få en mer utförlig beskrivning av hur avropsförfarandet går till. </a:t>
          </a:r>
          <a:r>
            <a:rPr lang="sv-SE" sz="1200" b="0" baseline="0">
              <a:solidFill>
                <a:schemeClr val="tx1"/>
              </a:solidFill>
              <a:effectLst/>
              <a:latin typeface="+mn-lt"/>
              <a:ea typeface="+mn-ea"/>
              <a:cs typeface="+mn-cs"/>
            </a:rPr>
            <a:t>Detta stödverktyg (i excel) är avsett för att komplettera avropsväglendingen i syfte att kunna dokumentera samt att få fram ett utfall gällande val av leverantör. </a:t>
          </a:r>
          <a:endParaRPr lang="sv-SE" sz="12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b="1" u="sng">
              <a:solidFill>
                <a:schemeClr val="tx1"/>
              </a:solidFill>
              <a:effectLst/>
              <a:latin typeface="+mn-lt"/>
              <a:ea typeface="+mn-ea"/>
              <a:cs typeface="+mn-cs"/>
            </a:rPr>
            <a:t>Flik</a:t>
          </a:r>
          <a:r>
            <a:rPr lang="sv-SE" sz="1200" b="1" u="sng" baseline="0">
              <a:solidFill>
                <a:schemeClr val="tx1"/>
              </a:solidFill>
              <a:effectLst/>
              <a:latin typeface="+mn-lt"/>
              <a:ea typeface="+mn-ea"/>
              <a:cs typeface="+mn-cs"/>
            </a:rPr>
            <a:t> "Avrop":</a:t>
          </a:r>
          <a:endParaRPr lang="sv-SE" sz="1200" b="1" u="sng">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i="1">
              <a:solidFill>
                <a:schemeClr val="tx1"/>
              </a:solidFill>
              <a:effectLst/>
              <a:latin typeface="+mn-lt"/>
              <a:ea typeface="+mn-ea"/>
              <a:cs typeface="+mn-cs"/>
            </a:rPr>
            <a:t>Alla</a:t>
          </a:r>
          <a:r>
            <a:rPr lang="sv-SE" sz="1200" i="1" baseline="0">
              <a:solidFill>
                <a:schemeClr val="tx1"/>
              </a:solidFill>
              <a:effectLst/>
              <a:latin typeface="+mn-lt"/>
              <a:ea typeface="+mn-ea"/>
              <a:cs typeface="+mn-cs"/>
            </a:rPr>
            <a:t> celler som är gulmarkerade kan/ska fyllas i. Alla värden är ifyllda per default är endast förslag som kan ändras.</a:t>
          </a:r>
        </a:p>
        <a:p>
          <a:pPr marL="0" marR="0" lvl="0" indent="0" defTabSz="914400" eaLnBrk="1" fontAlgn="auto" latinLnBrk="0" hangingPunct="1">
            <a:lnSpc>
              <a:spcPct val="100000"/>
            </a:lnSpc>
            <a:spcBef>
              <a:spcPts val="0"/>
            </a:spcBef>
            <a:spcAft>
              <a:spcPts val="0"/>
            </a:spcAft>
            <a:buClrTx/>
            <a:buSzTx/>
            <a:buFontTx/>
            <a:buNone/>
            <a:tabLst/>
            <a:defRPr/>
          </a:pPr>
          <a:endParaRPr lang="sv-SE" sz="1200" b="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tx1"/>
              </a:solidFill>
              <a:effectLst/>
              <a:latin typeface="+mn-lt"/>
              <a:ea typeface="+mn-ea"/>
              <a:cs typeface="+mn-cs"/>
            </a:rPr>
            <a:t>Börja med att ange din kommun. </a:t>
          </a:r>
          <a:r>
            <a:rPr lang="sv-SE" sz="1200" b="0" i="1" baseline="0">
              <a:solidFill>
                <a:schemeClr val="tx1"/>
              </a:solidFill>
              <a:effectLst/>
              <a:latin typeface="+mn-lt"/>
              <a:ea typeface="+mn-ea"/>
              <a:cs typeface="+mn-cs"/>
            </a:rPr>
            <a:t>Den kommunen som väljs speglar en storlekskategori som i sin tur speglar ett pris, så det är viktigt att ange rätt kommun.</a:t>
          </a:r>
          <a:endParaRPr lang="sv-SE" sz="1200" b="0" i="1">
            <a:solidFill>
              <a:srgbClr val="FF0000"/>
            </a:solidFill>
            <a:effectLst/>
            <a:latin typeface="+mn-lt"/>
            <a:ea typeface="+mn-ea"/>
            <a:cs typeface="+mn-cs"/>
          </a:endParaRPr>
        </a:p>
        <a:p>
          <a:endParaRPr lang="sv-SE" sz="1200">
            <a:solidFill>
              <a:schemeClr val="tx1"/>
            </a:solidFill>
            <a:effectLst/>
            <a:latin typeface="+mn-lt"/>
            <a:ea typeface="+mn-ea"/>
            <a:cs typeface="+mn-cs"/>
          </a:endParaRPr>
        </a:p>
        <a:p>
          <a:r>
            <a:rPr lang="sv-SE" sz="1200">
              <a:solidFill>
                <a:schemeClr val="tx1"/>
              </a:solidFill>
              <a:effectLst/>
              <a:latin typeface="+mn-lt"/>
              <a:ea typeface="+mn-ea"/>
              <a:cs typeface="+mn-cs"/>
            </a:rPr>
            <a:t>Sedan anger du behovet genom:</a:t>
          </a:r>
        </a:p>
        <a:p>
          <a:endParaRPr lang="sv-SE" sz="1200">
            <a:solidFill>
              <a:schemeClr val="tx1"/>
            </a:solidFill>
            <a:effectLst/>
            <a:latin typeface="+mn-lt"/>
            <a:ea typeface="+mn-ea"/>
            <a:cs typeface="+mn-cs"/>
          </a:endParaRPr>
        </a:p>
        <a:p>
          <a:pPr lvl="0"/>
          <a:r>
            <a:rPr lang="sv-SE" sz="1200" b="1">
              <a:solidFill>
                <a:schemeClr val="tx1"/>
              </a:solidFill>
              <a:effectLst/>
              <a:latin typeface="+mn-lt"/>
              <a:ea typeface="+mn-ea"/>
              <a:cs typeface="+mn-cs"/>
            </a:rPr>
            <a:t>1. Val av krav</a:t>
          </a:r>
          <a:r>
            <a:rPr lang="sv-SE" sz="1200">
              <a:solidFill>
                <a:schemeClr val="tx1"/>
              </a:solidFill>
              <a:effectLst/>
              <a:latin typeface="+mn-lt"/>
              <a:ea typeface="+mn-ea"/>
              <a:cs typeface="+mn-cs"/>
            </a:rPr>
            <a:t>: Ange de eventuella mervärdeskrav som er kommun har genom att välja</a:t>
          </a:r>
          <a:r>
            <a:rPr lang="sv-SE" sz="1200" baseline="0">
              <a:solidFill>
                <a:schemeClr val="tx1"/>
              </a:solidFill>
              <a:effectLst/>
              <a:latin typeface="+mn-lt"/>
              <a:ea typeface="+mn-ea"/>
              <a:cs typeface="+mn-cs"/>
            </a:rPr>
            <a:t> "JA" eller "NEJ" i rullistan för respektive krav. </a:t>
          </a:r>
        </a:p>
        <a:p>
          <a:pPr lvl="0"/>
          <a:r>
            <a:rPr lang="sv-SE" sz="1200" b="1">
              <a:solidFill>
                <a:schemeClr val="tx1"/>
              </a:solidFill>
              <a:effectLst/>
              <a:latin typeface="+mn-lt"/>
              <a:ea typeface="+mn-ea"/>
              <a:cs typeface="+mn-cs"/>
            </a:rPr>
            <a:t>2. Kvalitativ bedömning</a:t>
          </a:r>
          <a:r>
            <a:rPr lang="sv-SE" sz="1200">
              <a:solidFill>
                <a:schemeClr val="tx1"/>
              </a:solidFill>
              <a:effectLst/>
              <a:latin typeface="+mn-lt"/>
              <a:ea typeface="+mn-ea"/>
              <a:cs typeface="+mn-cs"/>
            </a:rPr>
            <a:t>: Dokumentera resultatet av den</a:t>
          </a:r>
          <a:r>
            <a:rPr lang="sv-SE" sz="1200" baseline="0">
              <a:solidFill>
                <a:schemeClr val="tx1"/>
              </a:solidFill>
              <a:effectLst/>
              <a:latin typeface="+mn-lt"/>
              <a:ea typeface="+mn-ea"/>
              <a:cs typeface="+mn-cs"/>
            </a:rPr>
            <a:t> kvalitativa bedömningen för respektive fråga (för den/de leverantörer som kvalificerat sig vidare till detta steg).</a:t>
          </a:r>
          <a:endParaRPr lang="sv-SE" sz="1200">
            <a:solidFill>
              <a:schemeClr val="tx1"/>
            </a:solidFill>
            <a:effectLst/>
            <a:latin typeface="+mn-lt"/>
            <a:ea typeface="+mn-ea"/>
            <a:cs typeface="+mn-cs"/>
          </a:endParaRPr>
        </a:p>
        <a:p>
          <a:pPr lvl="0"/>
          <a:r>
            <a:rPr lang="sv-SE" sz="1200" b="1">
              <a:solidFill>
                <a:schemeClr val="tx1"/>
              </a:solidFill>
              <a:effectLst/>
              <a:latin typeface="+mn-lt"/>
              <a:ea typeface="+mn-ea"/>
              <a:cs typeface="+mn-cs"/>
            </a:rPr>
            <a:t>3. Lägst pris (utfall): </a:t>
          </a:r>
          <a:r>
            <a:rPr lang="sv-SE" sz="1200">
              <a:solidFill>
                <a:schemeClr val="tx1"/>
              </a:solidFill>
              <a:effectLst/>
              <a:latin typeface="+mn-lt"/>
              <a:ea typeface="+mn-ea"/>
              <a:cs typeface="+mn-cs"/>
            </a:rPr>
            <a:t>Fyll i de</a:t>
          </a:r>
          <a:r>
            <a:rPr lang="sv-SE" sz="1200" baseline="0">
              <a:solidFill>
                <a:schemeClr val="tx1"/>
              </a:solidFill>
              <a:effectLst/>
              <a:latin typeface="+mn-lt"/>
              <a:ea typeface="+mn-ea"/>
              <a:cs typeface="+mn-cs"/>
            </a:rPr>
            <a:t> prisposter som ni är i behov av samt antal, där det är tillämpligt (för den/de leverantörer som kvalificerat sig vidare till detta steg). </a:t>
          </a:r>
          <a:endParaRPr lang="sv-SE" sz="1200">
            <a:solidFill>
              <a:schemeClr val="tx1"/>
            </a:solidFill>
            <a:effectLst/>
            <a:latin typeface="+mn-lt"/>
            <a:ea typeface="+mn-ea"/>
            <a:cs typeface="+mn-cs"/>
          </a:endParaRPr>
        </a:p>
        <a:p>
          <a:pPr lvl="0"/>
          <a:endParaRPr lang="sv-SE" sz="1200">
            <a:solidFill>
              <a:schemeClr val="tx1"/>
            </a:solidFill>
            <a:effectLst/>
            <a:latin typeface="+mn-lt"/>
            <a:ea typeface="+mn-ea"/>
            <a:cs typeface="+mn-cs"/>
          </a:endParaRPr>
        </a:p>
        <a:p>
          <a:pPr lvl="0"/>
          <a:r>
            <a:rPr lang="sv-SE" sz="1200">
              <a:solidFill>
                <a:schemeClr val="tx1"/>
              </a:solidFill>
              <a:effectLst/>
              <a:latin typeface="+mn-lt"/>
              <a:ea typeface="+mn-ea"/>
              <a:cs typeface="+mn-cs"/>
            </a:rPr>
            <a:t>Verktyget beräknar därefter en totalkostnad för avropet och redovisar vilken leverantör som ska väljas.</a:t>
          </a:r>
        </a:p>
      </xdr:txBody>
    </xdr:sp>
    <xdr:clientData/>
  </xdr:oneCellAnchor>
  <xdr:twoCellAnchor editAs="oneCell">
    <xdr:from>
      <xdr:col>2</xdr:col>
      <xdr:colOff>0</xdr:colOff>
      <xdr:row>1</xdr:row>
      <xdr:rowOff>0</xdr:rowOff>
    </xdr:from>
    <xdr:to>
      <xdr:col>3</xdr:col>
      <xdr:colOff>330274</xdr:colOff>
      <xdr:row>2</xdr:row>
      <xdr:rowOff>133350</xdr:rowOff>
    </xdr:to>
    <xdr:pic>
      <xdr:nvPicPr>
        <xdr:cNvPr id="6" name="Bildobjekt 15" descr="En bild som visar text&#10;&#10;Automatiskt genererad beskrivning">
          <a:extLst>
            <a:ext uri="{FF2B5EF4-FFF2-40B4-BE49-F238E27FC236}">
              <a16:creationId xmlns:a16="http://schemas.microsoft.com/office/drawing/2014/main" id="{BD39833B-185B-4682-A4FC-A31F96ABC5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6775" y="66675"/>
          <a:ext cx="939874" cy="552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xdr:colOff>
      <xdr:row>42</xdr:row>
      <xdr:rowOff>4436</xdr:rowOff>
    </xdr:from>
    <xdr:to>
      <xdr:col>7</xdr:col>
      <xdr:colOff>50325</xdr:colOff>
      <xdr:row>58</xdr:row>
      <xdr:rowOff>58315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190500</xdr:colOff>
      <xdr:row>4</xdr:row>
      <xdr:rowOff>83911</xdr:rowOff>
    </xdr:from>
    <xdr:to>
      <xdr:col>10</xdr:col>
      <xdr:colOff>904874</xdr:colOff>
      <xdr:row>5</xdr:row>
      <xdr:rowOff>15875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251F8AC-EA5B-2518-1107-43E2FA4A4D74}"/>
            </a:ext>
          </a:extLst>
        </xdr:cNvPr>
        <xdr:cNvSpPr/>
      </xdr:nvSpPr>
      <xdr:spPr>
        <a:xfrm>
          <a:off x="7651750" y="1592036"/>
          <a:ext cx="714374" cy="297089"/>
        </a:xfrm>
        <a:prstGeom prst="rect">
          <a:avLst/>
        </a:prstGeom>
        <a:solidFill>
          <a:srgbClr val="AF5A9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Läs B1</a:t>
          </a:r>
          <a:endParaRPr lang="en-SE" sz="1100"/>
        </a:p>
      </xdr:txBody>
    </xdr:sp>
    <xdr:clientData/>
  </xdr:twoCellAnchor>
  <xdr:twoCellAnchor>
    <xdr:from>
      <xdr:col>10</xdr:col>
      <xdr:colOff>193675</xdr:colOff>
      <xdr:row>5</xdr:row>
      <xdr:rowOff>68036</xdr:rowOff>
    </xdr:from>
    <xdr:to>
      <xdr:col>10</xdr:col>
      <xdr:colOff>908049</xdr:colOff>
      <xdr:row>6</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E832BD5-293B-4A36-851B-A20F3534B4D1}"/>
            </a:ext>
          </a:extLst>
        </xdr:cNvPr>
        <xdr:cNvSpPr/>
      </xdr:nvSpPr>
      <xdr:spPr>
        <a:xfrm>
          <a:off x="7661275" y="1953986"/>
          <a:ext cx="714374" cy="303439"/>
        </a:xfrm>
        <a:prstGeom prst="rect">
          <a:avLst/>
        </a:prstGeom>
        <a:solidFill>
          <a:srgbClr val="AF5A9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Läs B2</a:t>
          </a:r>
          <a:endParaRPr lang="en-SE" sz="1100"/>
        </a:p>
      </xdr:txBody>
    </xdr:sp>
    <xdr:clientData/>
  </xdr:twoCellAnchor>
  <xdr:twoCellAnchor>
    <xdr:from>
      <xdr:col>10</xdr:col>
      <xdr:colOff>187325</xdr:colOff>
      <xdr:row>6</xdr:row>
      <xdr:rowOff>115661</xdr:rowOff>
    </xdr:from>
    <xdr:to>
      <xdr:col>10</xdr:col>
      <xdr:colOff>901699</xdr:colOff>
      <xdr:row>7</xdr:row>
      <xdr:rowOff>47625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8C6549C0-7C10-4B4F-B6A9-0DD33FC09939}"/>
            </a:ext>
          </a:extLst>
        </xdr:cNvPr>
        <xdr:cNvSpPr/>
      </xdr:nvSpPr>
      <xdr:spPr>
        <a:xfrm>
          <a:off x="7654925" y="2373086"/>
          <a:ext cx="714374" cy="303439"/>
        </a:xfrm>
        <a:prstGeom prst="rect">
          <a:avLst/>
        </a:prstGeom>
        <a:solidFill>
          <a:srgbClr val="AF5A9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Läs B3</a:t>
          </a:r>
          <a:endParaRPr lang="en-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932254</xdr:colOff>
      <xdr:row>1</xdr:row>
      <xdr:rowOff>552450</xdr:rowOff>
    </xdr:to>
    <xdr:pic>
      <xdr:nvPicPr>
        <xdr:cNvPr id="3" name="Bildobjekt 15" descr="En bild som visar text&#10;&#10;Automatiskt genererad beskrivning">
          <a:extLst>
            <a:ext uri="{FF2B5EF4-FFF2-40B4-BE49-F238E27FC236}">
              <a16:creationId xmlns:a16="http://schemas.microsoft.com/office/drawing/2014/main" id="{403EEFFA-CCBE-49AD-9DC6-10B97C3FA3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5" y="123825"/>
          <a:ext cx="939874" cy="5524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205740</xdr:colOff>
      <xdr:row>0</xdr:row>
      <xdr:rowOff>114300</xdr:rowOff>
    </xdr:from>
    <xdr:ext cx="654153" cy="264560"/>
    <xdr:sp macro="[0]!indexPrices" textlink="">
      <xdr:nvSpPr>
        <xdr:cNvPr id="2" name="TextBox 1">
          <a:extLst>
            <a:ext uri="{FF2B5EF4-FFF2-40B4-BE49-F238E27FC236}">
              <a16:creationId xmlns:a16="http://schemas.microsoft.com/office/drawing/2014/main" id="{00000000-0008-0000-0500-000002000000}"/>
            </a:ext>
          </a:extLst>
        </xdr:cNvPr>
        <xdr:cNvSpPr txBox="1"/>
      </xdr:nvSpPr>
      <xdr:spPr>
        <a:xfrm>
          <a:off x="4198620" y="114300"/>
          <a:ext cx="654153" cy="264560"/>
        </a:xfrm>
        <a:prstGeom prst="rect">
          <a:avLst/>
        </a:prstGeom>
        <a:solidFill>
          <a:srgbClr val="E6450A"/>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100"/>
            <a:t>UPDATE</a:t>
          </a:r>
          <a:endParaRPr lang="LID4096" sz="1100"/>
        </a:p>
      </xdr:txBody>
    </xdr:sp>
    <xdr:clientData/>
  </xdr:oneCellAnchor>
</xdr:wsDr>
</file>

<file path=xl/theme/theme1.xml><?xml version="1.0" encoding="utf-8"?>
<a:theme xmlns:a="http://schemas.openxmlformats.org/drawingml/2006/main" name="XL SKL">
  <a:themeElements>
    <a:clrScheme name="SKL">
      <a:dk1>
        <a:sysClr val="windowText" lastClr="000000"/>
      </a:dk1>
      <a:lt1>
        <a:sysClr val="window" lastClr="FFFFFF"/>
      </a:lt1>
      <a:dk2>
        <a:srgbClr val="4D4D4D"/>
      </a:dk2>
      <a:lt2>
        <a:srgbClr val="EEECE1"/>
      </a:lt2>
      <a:accent1>
        <a:srgbClr val="006428"/>
      </a:accent1>
      <a:accent2>
        <a:srgbClr val="005A9B"/>
      </a:accent2>
      <a:accent3>
        <a:srgbClr val="B9141E"/>
      </a:accent3>
      <a:accent4>
        <a:srgbClr val="5A5A96"/>
      </a:accent4>
      <a:accent5>
        <a:srgbClr val="8C7D6E"/>
      </a:accent5>
      <a:accent6>
        <a:srgbClr val="E6460A"/>
      </a:accent6>
      <a:hlink>
        <a:srgbClr val="0000FF"/>
      </a:hlink>
      <a:folHlink>
        <a:srgbClr val="800080"/>
      </a:folHlink>
    </a:clrScheme>
    <a:fontScheme name="XL SKL">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9.9978637043366805E-2"/>
  </sheetPr>
  <dimension ref="A1:AA96"/>
  <sheetViews>
    <sheetView showGridLines="0" showRowColHeaders="0" workbookViewId="0">
      <selection activeCell="P14" sqref="P14"/>
    </sheetView>
  </sheetViews>
  <sheetFormatPr defaultRowHeight="14.5" x14ac:dyDescent="0.35"/>
  <cols>
    <col min="1" max="1" width="3.81640625" customWidth="1"/>
  </cols>
  <sheetData>
    <row r="1" spans="1:27" ht="5.25" customHeight="1" x14ac:dyDescent="0.35">
      <c r="A1" s="12"/>
      <c r="B1" s="12"/>
      <c r="C1" s="12"/>
      <c r="D1" s="12"/>
      <c r="E1" s="12"/>
      <c r="F1" s="12"/>
      <c r="G1" s="12"/>
      <c r="H1" s="12"/>
      <c r="I1" s="12"/>
      <c r="J1" s="12"/>
      <c r="K1" s="12"/>
      <c r="L1" s="12"/>
      <c r="M1" s="12"/>
      <c r="N1" s="12"/>
      <c r="O1" s="12"/>
      <c r="P1" s="12"/>
      <c r="Q1" s="12"/>
      <c r="R1" s="12"/>
      <c r="S1" s="12"/>
      <c r="T1" s="12"/>
      <c r="U1" s="12"/>
      <c r="V1" s="12"/>
      <c r="W1" s="12"/>
      <c r="X1" s="12"/>
      <c r="Y1" s="12"/>
      <c r="Z1" s="12"/>
      <c r="AA1" s="12"/>
    </row>
    <row r="2" spans="1:27" ht="33" customHeight="1" x14ac:dyDescent="0.35">
      <c r="A2" s="12"/>
      <c r="B2" s="12"/>
      <c r="C2" s="12"/>
      <c r="D2" s="12"/>
      <c r="E2" s="12"/>
      <c r="F2" s="12"/>
      <c r="G2" s="12"/>
      <c r="H2" s="12"/>
      <c r="I2" s="12"/>
      <c r="J2" s="12"/>
      <c r="K2" s="12"/>
      <c r="L2" s="12"/>
      <c r="M2" s="12"/>
      <c r="N2" s="12"/>
      <c r="O2" s="12"/>
      <c r="P2" s="12"/>
      <c r="Q2" s="12"/>
      <c r="R2" s="12"/>
      <c r="S2" s="12"/>
      <c r="T2" s="12"/>
      <c r="U2" s="12"/>
      <c r="V2" s="12"/>
      <c r="W2" s="12"/>
      <c r="X2" s="12"/>
      <c r="Y2" s="12"/>
      <c r="Z2" s="12"/>
      <c r="AA2" s="12"/>
    </row>
    <row r="3" spans="1:27" x14ac:dyDescent="0.35">
      <c r="A3" s="12"/>
      <c r="B3" s="12"/>
      <c r="C3" s="12"/>
      <c r="D3" s="12"/>
      <c r="E3" s="12"/>
      <c r="F3" s="12"/>
      <c r="G3" s="12"/>
      <c r="H3" s="12"/>
      <c r="I3" s="12"/>
      <c r="J3" s="12"/>
      <c r="K3" s="12"/>
      <c r="L3" s="12" t="s">
        <v>58</v>
      </c>
      <c r="M3" s="12"/>
      <c r="N3" s="12"/>
      <c r="O3" s="12"/>
      <c r="P3" s="12"/>
      <c r="Q3" s="12"/>
      <c r="R3" s="12"/>
      <c r="S3" s="12"/>
      <c r="T3" s="12"/>
      <c r="U3" s="12"/>
      <c r="V3" s="12"/>
      <c r="W3" s="12"/>
      <c r="X3" s="12"/>
      <c r="Y3" s="12"/>
      <c r="Z3" s="12"/>
      <c r="AA3" s="12"/>
    </row>
    <row r="4" spans="1:27" x14ac:dyDescent="0.35">
      <c r="A4" s="12"/>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x14ac:dyDescent="0.35">
      <c r="A5" s="12"/>
      <c r="B5" s="12"/>
      <c r="C5" s="12"/>
      <c r="D5" s="12"/>
      <c r="E5" s="12"/>
      <c r="F5" s="12"/>
      <c r="G5" s="12"/>
      <c r="H5" s="12"/>
      <c r="I5" s="12"/>
      <c r="J5" s="12"/>
      <c r="K5" s="12"/>
      <c r="L5" s="12"/>
      <c r="M5" s="12"/>
      <c r="N5" s="12"/>
      <c r="O5" s="12"/>
      <c r="P5" s="12"/>
      <c r="Q5" s="12"/>
      <c r="R5" s="12"/>
      <c r="S5" s="12"/>
      <c r="T5" s="12"/>
      <c r="U5" s="12"/>
      <c r="V5" s="12"/>
      <c r="W5" s="12"/>
      <c r="X5" s="12"/>
      <c r="Y5" s="12"/>
      <c r="Z5" s="12"/>
      <c r="AA5" s="12"/>
    </row>
    <row r="6" spans="1:27" x14ac:dyDescent="0.35">
      <c r="A6" s="12"/>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x14ac:dyDescent="0.35">
      <c r="A7" s="12"/>
      <c r="B7" s="12"/>
      <c r="C7" s="12"/>
      <c r="D7" s="12"/>
      <c r="E7" s="12"/>
      <c r="F7" s="12"/>
      <c r="G7" s="12"/>
      <c r="H7" s="12"/>
      <c r="I7" s="12"/>
      <c r="J7" s="12"/>
      <c r="K7" s="12"/>
      <c r="L7" s="12"/>
      <c r="M7" s="12"/>
      <c r="N7" s="12"/>
      <c r="O7" s="12"/>
      <c r="P7" s="12"/>
      <c r="Q7" s="12"/>
      <c r="R7" s="12"/>
      <c r="S7" s="12"/>
      <c r="T7" s="12"/>
      <c r="U7" s="12"/>
      <c r="V7" s="12"/>
      <c r="W7" s="12"/>
      <c r="X7" s="12"/>
      <c r="Y7" s="12"/>
      <c r="Z7" s="12"/>
      <c r="AA7" s="12"/>
    </row>
    <row r="8" spans="1:27" x14ac:dyDescent="0.35">
      <c r="A8" s="12"/>
      <c r="B8" s="12"/>
      <c r="C8" s="12"/>
      <c r="D8" s="12"/>
      <c r="E8" s="12"/>
      <c r="F8" s="12"/>
      <c r="G8" s="12"/>
      <c r="H8" s="12"/>
      <c r="I8" s="12"/>
      <c r="J8" s="12"/>
      <c r="K8" s="12"/>
      <c r="L8" s="12"/>
      <c r="M8" s="12"/>
      <c r="N8" s="12"/>
      <c r="O8" s="12"/>
      <c r="P8" s="12"/>
      <c r="Q8" s="12"/>
      <c r="R8" s="12"/>
      <c r="S8" s="12"/>
      <c r="T8" s="12"/>
      <c r="U8" s="12"/>
      <c r="V8" s="12"/>
      <c r="W8" s="12"/>
      <c r="X8" s="12"/>
      <c r="Y8" s="12"/>
      <c r="Z8" s="12"/>
      <c r="AA8" s="12"/>
    </row>
    <row r="9" spans="1:27" x14ac:dyDescent="0.35">
      <c r="A9" s="12"/>
      <c r="B9" s="12"/>
      <c r="C9" s="12"/>
      <c r="D9" s="12"/>
      <c r="E9" s="12"/>
      <c r="F9" s="12"/>
      <c r="G9" s="12"/>
      <c r="H9" s="12"/>
      <c r="I9" s="12"/>
      <c r="J9" s="12"/>
      <c r="K9" s="12"/>
      <c r="L9" s="12"/>
      <c r="M9" s="12"/>
      <c r="N9" s="12"/>
      <c r="O9" s="12"/>
      <c r="P9" s="12"/>
      <c r="Q9" s="12"/>
      <c r="R9" s="12"/>
      <c r="S9" s="12"/>
      <c r="T9" s="12"/>
      <c r="U9" s="12"/>
      <c r="V9" s="12"/>
      <c r="W9" s="12"/>
      <c r="X9" s="12"/>
      <c r="Y9" s="12"/>
      <c r="Z9" s="12"/>
      <c r="AA9" s="12"/>
    </row>
    <row r="10" spans="1:27" x14ac:dyDescent="0.3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row>
    <row r="11" spans="1:27" x14ac:dyDescent="0.3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row>
    <row r="12" spans="1:27" x14ac:dyDescent="0.3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row>
    <row r="13" spans="1:27" x14ac:dyDescent="0.3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row>
    <row r="14" spans="1:27" x14ac:dyDescent="0.3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row>
    <row r="15" spans="1:27" x14ac:dyDescent="0.3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row>
    <row r="16" spans="1:27" x14ac:dyDescent="0.3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1:27" x14ac:dyDescent="0.3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row>
    <row r="18" spans="1:27" x14ac:dyDescent="0.3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row>
    <row r="19" spans="1:27" x14ac:dyDescent="0.3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row>
    <row r="20" spans="1:27" x14ac:dyDescent="0.3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row>
    <row r="21" spans="1:27" x14ac:dyDescent="0.3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1:27" x14ac:dyDescent="0.3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row>
    <row r="23" spans="1:27" x14ac:dyDescent="0.3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row>
    <row r="24" spans="1:27" x14ac:dyDescent="0.3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row>
    <row r="25" spans="1:27" x14ac:dyDescent="0.3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row>
    <row r="26" spans="1:27" x14ac:dyDescent="0.3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row>
    <row r="27" spans="1:27" x14ac:dyDescent="0.3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row>
    <row r="28" spans="1:27"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row>
    <row r="29" spans="1:27"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row>
    <row r="30" spans="1:27"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row>
    <row r="31" spans="1:27"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row>
    <row r="32" spans="1:27"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row>
    <row r="33" spans="1:27"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row>
    <row r="34" spans="1:27"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row>
    <row r="35" spans="1:27"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row>
    <row r="36" spans="1:27"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row>
    <row r="37" spans="1:27"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row>
    <row r="38" spans="1:27"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row>
    <row r="39" spans="1:27"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row>
    <row r="40" spans="1:27"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row>
    <row r="41" spans="1:27"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row>
    <row r="42" spans="1:27"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row>
    <row r="43" spans="1:27"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row>
    <row r="44" spans="1:27"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row>
    <row r="45" spans="1:27"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row>
    <row r="46" spans="1:27"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row>
    <row r="47" spans="1:27"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row>
    <row r="48" spans="1:27"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1:27"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1:27"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1:27"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row>
    <row r="52" spans="1:27"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1:27"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row>
    <row r="54" spans="1:27"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row>
    <row r="55" spans="1:27"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row>
    <row r="56" spans="1:27"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row>
    <row r="57" spans="1:27"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row>
    <row r="58" spans="1:27"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1:27"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row>
    <row r="60" spans="1:27"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row>
    <row r="61" spans="1:27"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row>
    <row r="62" spans="1:27"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row>
    <row r="63" spans="1:27"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row>
    <row r="64" spans="1:27"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row>
    <row r="65" spans="1:27"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row>
    <row r="66" spans="1:27"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row>
    <row r="67" spans="1:27"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row>
    <row r="68" spans="1:27" x14ac:dyDescent="0.3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row>
    <row r="69" spans="1:27" x14ac:dyDescent="0.3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row>
    <row r="70" spans="1:27" x14ac:dyDescent="0.3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row>
    <row r="71" spans="1:27" x14ac:dyDescent="0.3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row>
    <row r="72" spans="1:27" x14ac:dyDescent="0.3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1:27" x14ac:dyDescent="0.3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row r="74" spans="1:27" x14ac:dyDescent="0.3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row>
    <row r="75" spans="1:27" x14ac:dyDescent="0.3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row>
    <row r="76" spans="1:27" x14ac:dyDescent="0.3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row>
    <row r="77" spans="1:27" x14ac:dyDescent="0.3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row>
    <row r="78" spans="1:27" x14ac:dyDescent="0.3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row>
    <row r="79" spans="1:27" x14ac:dyDescent="0.3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row>
    <row r="80" spans="1:27" x14ac:dyDescent="0.3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row>
    <row r="81" spans="1:27" x14ac:dyDescent="0.3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row>
    <row r="82" spans="1:27" x14ac:dyDescent="0.3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row>
    <row r="83" spans="1:27" x14ac:dyDescent="0.3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row>
    <row r="84" spans="1:27" x14ac:dyDescent="0.3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row>
    <row r="85" spans="1:27" x14ac:dyDescent="0.3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row>
    <row r="86" spans="1:27" x14ac:dyDescent="0.3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row>
    <row r="87" spans="1:27" x14ac:dyDescent="0.3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row>
    <row r="88" spans="1:27"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row>
    <row r="89" spans="1:27"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row>
    <row r="90" spans="1:27" x14ac:dyDescent="0.3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row>
    <row r="91" spans="1:27" x14ac:dyDescent="0.3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row>
    <row r="92" spans="1:27" x14ac:dyDescent="0.3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row>
    <row r="93" spans="1:27" x14ac:dyDescent="0.3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row>
    <row r="94" spans="1:27" x14ac:dyDescent="0.3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row>
    <row r="95" spans="1:27"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row>
    <row r="96" spans="1:27" x14ac:dyDescent="0.3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row>
  </sheetData>
  <sheetProtection algorithmName="SHA-512" hashValue="NsjcOM33skR0dv9N5Gjl/C/Ki/amvfsTyFEBatBWanmBIgn7aw6rkEYMXdmtlwTyuBpZjZlF9iJJc538HGxKHg==" saltValue="nYlvKuHIKris6jH9DObT2w=="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DB">
    <tabColor theme="0" tint="-0.249977111117893"/>
  </sheetPr>
  <dimension ref="A1:Z381"/>
  <sheetViews>
    <sheetView topLeftCell="A4" zoomScale="85" zoomScaleNormal="85" workbookViewId="0">
      <selection activeCell="AC5" sqref="AC5"/>
    </sheetView>
  </sheetViews>
  <sheetFormatPr defaultRowHeight="14.5" outlineLevelCol="1" x14ac:dyDescent="0.35"/>
  <cols>
    <col min="1" max="1" width="20.1796875" bestFit="1" customWidth="1"/>
    <col min="2" max="2" width="11.453125" bestFit="1" customWidth="1"/>
    <col min="3" max="3" width="16.1796875" bestFit="1" customWidth="1"/>
    <col min="4" max="4" width="45.54296875" bestFit="1" customWidth="1"/>
    <col min="5" max="5" width="9.81640625" bestFit="1" customWidth="1"/>
    <col min="6" max="6" width="9.453125" bestFit="1" customWidth="1"/>
    <col min="7" max="7" width="35.453125" bestFit="1" customWidth="1"/>
    <col min="8" max="15" width="16.1796875" customWidth="1" outlineLevel="1"/>
    <col min="16" max="16" width="16.54296875" style="3" customWidth="1" outlineLevel="1"/>
    <col min="17" max="17" width="44.453125" bestFit="1" customWidth="1"/>
    <col min="18" max="18" width="22.453125" customWidth="1"/>
    <col min="19" max="19" width="24.54296875" customWidth="1"/>
    <col min="20" max="20" width="83.453125" customWidth="1"/>
  </cols>
  <sheetData>
    <row r="1" spans="1:26" x14ac:dyDescent="0.35">
      <c r="A1" s="5" t="s">
        <v>9</v>
      </c>
      <c r="B1" s="5" t="s">
        <v>10</v>
      </c>
      <c r="C1" s="5" t="s">
        <v>11</v>
      </c>
      <c r="D1" s="5" t="s">
        <v>12</v>
      </c>
      <c r="E1" s="5" t="s">
        <v>13</v>
      </c>
      <c r="F1" s="5" t="s">
        <v>14</v>
      </c>
      <c r="G1" s="5" t="s">
        <v>15</v>
      </c>
      <c r="H1" s="5" t="s">
        <v>60</v>
      </c>
      <c r="I1" s="5" t="s">
        <v>61</v>
      </c>
      <c r="J1" s="5" t="s">
        <v>62</v>
      </c>
      <c r="K1" s="5" t="s">
        <v>63</v>
      </c>
      <c r="L1" s="5" t="s">
        <v>64</v>
      </c>
      <c r="M1" s="5" t="s">
        <v>65</v>
      </c>
      <c r="N1" s="5" t="s">
        <v>66</v>
      </c>
      <c r="O1" s="5" t="s">
        <v>67</v>
      </c>
      <c r="P1" s="5" t="s">
        <v>20</v>
      </c>
      <c r="Q1" s="5" t="s">
        <v>21</v>
      </c>
      <c r="R1" s="5" t="s">
        <v>22</v>
      </c>
      <c r="S1" s="5" t="s">
        <v>23</v>
      </c>
      <c r="T1" s="5" t="s">
        <v>28</v>
      </c>
      <c r="U1" s="5" t="str">
        <f>H1&amp;"Index"</f>
        <v>A1Index</v>
      </c>
      <c r="V1" s="5" t="str">
        <f>I1&amp;"Index"</f>
        <v>A2Index</v>
      </c>
      <c r="W1" s="5" t="str">
        <f>J1&amp;"Index"</f>
        <v>A3Index</v>
      </c>
      <c r="X1" s="5" t="str">
        <f>K1&amp;"Index"</f>
        <v>B1Index</v>
      </c>
      <c r="Y1" s="5" t="e">
        <f>#REF!&amp;"Index"</f>
        <v>#REF!</v>
      </c>
      <c r="Z1" t="s">
        <v>47</v>
      </c>
    </row>
    <row r="2" spans="1:26" ht="15" customHeight="1" thickBot="1" x14ac:dyDescent="0.4">
      <c r="A2" s="32" t="s">
        <v>99</v>
      </c>
      <c r="D2" s="34" t="s">
        <v>68</v>
      </c>
      <c r="E2">
        <v>1</v>
      </c>
      <c r="G2" s="34" t="s">
        <v>68</v>
      </c>
      <c r="H2" s="42">
        <v>125000</v>
      </c>
      <c r="I2" s="42">
        <v>125000</v>
      </c>
      <c r="J2" s="42">
        <v>75000</v>
      </c>
      <c r="K2" s="43">
        <v>50000</v>
      </c>
      <c r="L2" s="43">
        <v>50000</v>
      </c>
      <c r="M2" s="43">
        <v>25000</v>
      </c>
      <c r="N2" s="43">
        <v>20000</v>
      </c>
      <c r="O2" s="43">
        <v>8000</v>
      </c>
      <c r="T2" t="str">
        <f>$A2&amp;$C2&amp;$G2</f>
        <v xml:space="preserve">ExplizitEtableringskostnad 
I enlighet med Kontraktsvillkoren punkt 5.2.8.1. </v>
      </c>
      <c r="U2">
        <f>IFERROR(ROUNDUP(H2*Admin!$AE$4,),"FKU")</f>
        <v>125000</v>
      </c>
      <c r="V2">
        <f>IFERROR(ROUNDUP(I2*Admin!$AE$4,),"FKU")</f>
        <v>125000</v>
      </c>
      <c r="W2">
        <f>IFERROR(ROUNDUP(J2*Admin!$AE$4,),"FKU")</f>
        <v>75000</v>
      </c>
      <c r="X2">
        <f>IFERROR(ROUNDUP(K2*Admin!$AE$4,),"FKU")</f>
        <v>50000</v>
      </c>
      <c r="Y2" t="str">
        <f>IFERROR(ROUNDUP(#REF!*Avropsmottagare!$G$4,),"FKU")</f>
        <v>FKU</v>
      </c>
      <c r="Z2">
        <f>P2/1000000</f>
        <v>0</v>
      </c>
    </row>
    <row r="3" spans="1:26" ht="15" customHeight="1" thickBot="1" x14ac:dyDescent="0.4">
      <c r="A3" s="32" t="s">
        <v>99</v>
      </c>
      <c r="D3" s="34" t="s">
        <v>70</v>
      </c>
      <c r="E3">
        <v>2</v>
      </c>
      <c r="G3" s="34" t="s">
        <v>70</v>
      </c>
      <c r="H3" s="42">
        <v>250000</v>
      </c>
      <c r="I3" s="43">
        <v>175000</v>
      </c>
      <c r="J3" s="43">
        <v>125000</v>
      </c>
      <c r="K3" s="43">
        <v>100000</v>
      </c>
      <c r="L3" s="43">
        <v>100000</v>
      </c>
      <c r="M3" s="43">
        <v>50000</v>
      </c>
      <c r="N3" s="43">
        <v>25000</v>
      </c>
      <c r="O3" s="43">
        <v>20000</v>
      </c>
      <c r="T3" t="str">
        <f t="shared" ref="T3:T61" si="0">$A3&amp;$C3&amp;$G3</f>
        <v>ExplizitInförandeprojekt inkl. införandeplan
I enlighet med Kontraktsvillkoren punkt 5.2.8.2.</v>
      </c>
      <c r="U3">
        <f>IFERROR(ROUNDUP(H3*Admin!$AE$4,),"FKU")</f>
        <v>250000</v>
      </c>
      <c r="V3">
        <f>IFERROR(ROUNDUP(I3*Admin!$AE$4,),"FKU")</f>
        <v>175000</v>
      </c>
      <c r="W3">
        <f>IFERROR(ROUNDUP(J3*Admin!$AE$4,),"FKU")</f>
        <v>125000</v>
      </c>
      <c r="X3">
        <f>IFERROR(ROUNDUP(K3*Admin!$AE$4,),"FKU")</f>
        <v>100000</v>
      </c>
      <c r="Y3" t="str">
        <f>IFERROR(ROUNDUP(#REF!*Avropsmottagare!$G$4,),"FKU")</f>
        <v>FKU</v>
      </c>
      <c r="Z3">
        <f t="shared" ref="Z3:Z61" si="1">P3/1000000</f>
        <v>0</v>
      </c>
    </row>
    <row r="4" spans="1:26" ht="15" customHeight="1" thickBot="1" x14ac:dyDescent="0.4">
      <c r="A4" s="32" t="s">
        <v>99</v>
      </c>
      <c r="D4" s="36" t="s">
        <v>71</v>
      </c>
      <c r="E4">
        <v>3</v>
      </c>
      <c r="G4" s="36" t="s">
        <v>71</v>
      </c>
      <c r="H4" s="44">
        <v>40000</v>
      </c>
      <c r="I4" s="44">
        <v>40000</v>
      </c>
      <c r="J4" s="44">
        <v>40000</v>
      </c>
      <c r="K4" s="44">
        <v>30000</v>
      </c>
      <c r="L4" s="44">
        <v>30000</v>
      </c>
      <c r="M4" s="44">
        <v>25000</v>
      </c>
      <c r="N4" s="44">
        <v>20000</v>
      </c>
      <c r="O4" s="45">
        <v>10000</v>
      </c>
      <c r="T4" t="str">
        <f>$A4&amp;$C4&amp;$G4</f>
        <v>ExplizitIntegration till ekonomisystem</v>
      </c>
      <c r="U4">
        <f>IFERROR(ROUNDUP(H4*Admin!$AE$4,),"FKU")</f>
        <v>40000</v>
      </c>
      <c r="V4">
        <f>IFERROR(ROUNDUP(I4*Admin!$AE$4,),"FKU")</f>
        <v>40000</v>
      </c>
      <c r="W4">
        <f>IFERROR(ROUNDUP(J4*Admin!$AE$4,),"FKU")</f>
        <v>40000</v>
      </c>
      <c r="X4">
        <f>IFERROR(ROUNDUP(K4*Admin!$AE$4,),"FKU")</f>
        <v>30000</v>
      </c>
      <c r="Y4" t="str">
        <f>IFERROR(ROUNDUP(#REF!*Avropsmottagare!$G$4,),"FKU")</f>
        <v>FKU</v>
      </c>
      <c r="Z4">
        <f t="shared" si="1"/>
        <v>0</v>
      </c>
    </row>
    <row r="5" spans="1:26" ht="15" customHeight="1" thickBot="1" x14ac:dyDescent="0.4">
      <c r="A5" s="32" t="s">
        <v>99</v>
      </c>
      <c r="D5" s="36" t="s">
        <v>72</v>
      </c>
      <c r="E5">
        <v>4</v>
      </c>
      <c r="G5" s="36" t="s">
        <v>72</v>
      </c>
      <c r="H5" s="44">
        <v>40000</v>
      </c>
      <c r="I5" s="44">
        <v>40000</v>
      </c>
      <c r="J5" s="44">
        <v>40000</v>
      </c>
      <c r="K5" s="44">
        <v>30000</v>
      </c>
      <c r="L5" s="44">
        <v>30000</v>
      </c>
      <c r="M5" s="44">
        <v>25000</v>
      </c>
      <c r="N5" s="44">
        <v>20000</v>
      </c>
      <c r="O5" s="45">
        <v>10000</v>
      </c>
      <c r="T5" t="str">
        <f t="shared" si="0"/>
        <v>ExplizitIntegration till lås- och passagesystem</v>
      </c>
      <c r="U5">
        <f>IFERROR(ROUNDUP(H5*Admin!$AE$4,),"FKU")</f>
        <v>40000</v>
      </c>
      <c r="V5">
        <f>IFERROR(ROUNDUP(I5*Admin!$AE$4,),"FKU")</f>
        <v>40000</v>
      </c>
      <c r="W5">
        <f>IFERROR(ROUNDUP(J5*Admin!$AE$4,),"FKU")</f>
        <v>40000</v>
      </c>
      <c r="X5">
        <f>IFERROR(ROUNDUP(K5*Admin!$AE$4,),"FKU")</f>
        <v>30000</v>
      </c>
      <c r="Y5" t="str">
        <f>IFERROR(ROUNDUP(#REF!*Avropsmottagare!$G$4,),"FKU")</f>
        <v>FKU</v>
      </c>
      <c r="Z5">
        <f t="shared" si="1"/>
        <v>0</v>
      </c>
    </row>
    <row r="6" spans="1:26" ht="15" customHeight="1" thickBot="1" x14ac:dyDescent="0.4">
      <c r="A6" s="32" t="s">
        <v>99</v>
      </c>
      <c r="D6" s="36" t="s">
        <v>73</v>
      </c>
      <c r="E6">
        <v>5</v>
      </c>
      <c r="G6" s="36" t="s">
        <v>73</v>
      </c>
      <c r="H6" s="44">
        <v>40000</v>
      </c>
      <c r="I6" s="44">
        <v>40000</v>
      </c>
      <c r="J6" s="44">
        <v>40000</v>
      </c>
      <c r="K6" s="44">
        <v>30000</v>
      </c>
      <c r="L6" s="44">
        <v>30000</v>
      </c>
      <c r="M6" s="44">
        <v>25000</v>
      </c>
      <c r="N6" s="44">
        <v>20000</v>
      </c>
      <c r="O6" s="45">
        <v>10000</v>
      </c>
      <c r="T6" t="str">
        <f t="shared" si="0"/>
        <v>ExplizitIntegration till datalager</v>
      </c>
      <c r="U6">
        <f>IFERROR(ROUNDUP(H6*Admin!$AE$4,),"FKU")</f>
        <v>40000</v>
      </c>
      <c r="V6">
        <f>IFERROR(ROUNDUP(I6*Admin!$AE$4,),"FKU")</f>
        <v>40000</v>
      </c>
      <c r="W6">
        <f>IFERROR(ROUNDUP(J6*Admin!$AE$4,),"FKU")</f>
        <v>40000</v>
      </c>
      <c r="X6">
        <f>IFERROR(ROUNDUP(K6*Admin!$AE$4,),"FKU")</f>
        <v>30000</v>
      </c>
      <c r="Y6" t="str">
        <f>IFERROR(ROUNDUP(#REF!*Avropsmottagare!$G$4,),"FKU")</f>
        <v>FKU</v>
      </c>
      <c r="Z6">
        <f t="shared" si="1"/>
        <v>0</v>
      </c>
    </row>
    <row r="7" spans="1:26" ht="15" customHeight="1" x14ac:dyDescent="0.35">
      <c r="A7" s="32" t="s">
        <v>99</v>
      </c>
      <c r="D7" s="36" t="s">
        <v>74</v>
      </c>
      <c r="E7">
        <v>6</v>
      </c>
      <c r="G7" s="36" t="s">
        <v>74</v>
      </c>
      <c r="H7" s="44">
        <v>40000</v>
      </c>
      <c r="I7" s="44">
        <v>40000</v>
      </c>
      <c r="J7" s="44">
        <v>40000</v>
      </c>
      <c r="K7" s="44">
        <v>30000</v>
      </c>
      <c r="L7" s="44">
        <v>30000</v>
      </c>
      <c r="M7" s="44">
        <v>25000</v>
      </c>
      <c r="N7" s="44">
        <v>20000</v>
      </c>
      <c r="O7" s="45">
        <v>10000</v>
      </c>
      <c r="T7" t="str">
        <f t="shared" si="0"/>
        <v>ExplizitIntegration till e-arkiv</v>
      </c>
      <c r="U7">
        <f>IFERROR(ROUNDUP(H7*Admin!$AE$4,),"FKU")</f>
        <v>40000</v>
      </c>
      <c r="V7">
        <f>IFERROR(ROUNDUP(I7*Admin!$AE$4,),"FKU")</f>
        <v>40000</v>
      </c>
      <c r="W7">
        <f>IFERROR(ROUNDUP(J7*Admin!$AE$4,),"FKU")</f>
        <v>40000</v>
      </c>
      <c r="X7">
        <f>IFERROR(ROUNDUP(K7*Admin!$AE$4,),"FKU")</f>
        <v>30000</v>
      </c>
      <c r="Y7" t="str">
        <f>IFERROR(ROUNDUP(#REF!*Avropsmottagare!$G$4,),"FKU")</f>
        <v>FKU</v>
      </c>
      <c r="Z7">
        <f t="shared" si="1"/>
        <v>0</v>
      </c>
    </row>
    <row r="8" spans="1:26" ht="15" customHeight="1" x14ac:dyDescent="0.35">
      <c r="A8" s="32" t="s">
        <v>99</v>
      </c>
      <c r="D8" s="34" t="s">
        <v>75</v>
      </c>
      <c r="E8">
        <v>7</v>
      </c>
      <c r="G8" s="34" t="s">
        <v>75</v>
      </c>
      <c r="H8" s="46">
        <v>20000</v>
      </c>
      <c r="I8" s="46">
        <v>20000</v>
      </c>
      <c r="J8" s="46">
        <v>20000</v>
      </c>
      <c r="K8" s="46">
        <v>20000</v>
      </c>
      <c r="L8" s="46">
        <v>20000</v>
      </c>
      <c r="M8" s="46">
        <v>20000</v>
      </c>
      <c r="N8" s="46">
        <v>20000</v>
      </c>
      <c r="O8" s="46">
        <v>20000</v>
      </c>
      <c r="T8" t="str">
        <f t="shared" si="0"/>
        <v>ExplizitAnpassning filformat till Ekonomi, Utbetalning</v>
      </c>
      <c r="U8">
        <f>IFERROR(ROUNDUP(H8*Admin!$AE$4,),"FKU")</f>
        <v>20000</v>
      </c>
      <c r="V8">
        <f>IFERROR(ROUNDUP(I8*Admin!$AE$4,),"FKU")</f>
        <v>20000</v>
      </c>
      <c r="W8">
        <f>IFERROR(ROUNDUP(J8*Admin!$AE$4,),"FKU")</f>
        <v>20000</v>
      </c>
      <c r="X8">
        <f>IFERROR(ROUNDUP(K8*Admin!$AE$4,),"FKU")</f>
        <v>20000</v>
      </c>
      <c r="Y8" t="str">
        <f>IFERROR(ROUNDUP(#REF!*Avropsmottagare!$G$4,),"FKU")</f>
        <v>FKU</v>
      </c>
      <c r="Z8">
        <f t="shared" si="1"/>
        <v>0</v>
      </c>
    </row>
    <row r="9" spans="1:26" ht="15" customHeight="1" x14ac:dyDescent="0.35">
      <c r="A9" s="32" t="s">
        <v>99</v>
      </c>
      <c r="D9" s="34" t="s">
        <v>77</v>
      </c>
      <c r="E9">
        <v>8</v>
      </c>
      <c r="G9" s="34" t="s">
        <v>77</v>
      </c>
      <c r="H9" s="46">
        <v>20000</v>
      </c>
      <c r="I9" s="46">
        <v>20000</v>
      </c>
      <c r="J9" s="46">
        <v>20000</v>
      </c>
      <c r="K9" s="46">
        <v>20000</v>
      </c>
      <c r="L9" s="46">
        <v>20000</v>
      </c>
      <c r="M9" s="46">
        <v>20000</v>
      </c>
      <c r="N9" s="46">
        <v>20000</v>
      </c>
      <c r="O9" s="46">
        <v>20000</v>
      </c>
      <c r="T9" t="str">
        <f t="shared" si="0"/>
        <v>ExplizitAnpassning filformat till passagesystem</v>
      </c>
      <c r="U9">
        <f>IFERROR(ROUNDUP(H9*Admin!$AE$4,),"FKU")</f>
        <v>20000</v>
      </c>
      <c r="V9">
        <f>IFERROR(ROUNDUP(I9*Admin!$AE$4,),"FKU")</f>
        <v>20000</v>
      </c>
      <c r="W9">
        <f>IFERROR(ROUNDUP(J9*Admin!$AE$4,),"FKU")</f>
        <v>20000</v>
      </c>
      <c r="X9">
        <f>IFERROR(ROUNDUP(K9*Admin!$AE$4,),"FKU")</f>
        <v>20000</v>
      </c>
      <c r="Y9" t="str">
        <f>IFERROR(ROUNDUP(#REF!*Avropsmottagare!$G$4,),"FKU")</f>
        <v>FKU</v>
      </c>
      <c r="Z9">
        <f t="shared" si="1"/>
        <v>0</v>
      </c>
    </row>
    <row r="10" spans="1:26" ht="15" customHeight="1" x14ac:dyDescent="0.35">
      <c r="A10" s="32" t="s">
        <v>99</v>
      </c>
      <c r="D10" s="34" t="s">
        <v>78</v>
      </c>
      <c r="E10">
        <v>9</v>
      </c>
      <c r="G10" s="34" t="s">
        <v>78</v>
      </c>
      <c r="H10" s="46">
        <v>20000</v>
      </c>
      <c r="I10" s="46">
        <v>20000</v>
      </c>
      <c r="J10" s="46">
        <v>20000</v>
      </c>
      <c r="K10" s="46">
        <v>20000</v>
      </c>
      <c r="L10" s="46">
        <v>20000</v>
      </c>
      <c r="M10" s="46">
        <v>20000</v>
      </c>
      <c r="N10" s="46">
        <v>20000</v>
      </c>
      <c r="O10" s="46">
        <v>20000</v>
      </c>
      <c r="T10" t="str">
        <f t="shared" si="0"/>
        <v>ExplizitAnpassning filformat till datalager</v>
      </c>
      <c r="U10">
        <f>IFERROR(ROUNDUP(H10*Admin!$AE$4,),"FKU")</f>
        <v>20000</v>
      </c>
      <c r="V10">
        <f>IFERROR(ROUNDUP(I10*Admin!$AE$4,),"FKU")</f>
        <v>20000</v>
      </c>
      <c r="W10">
        <f>IFERROR(ROUNDUP(J10*Admin!$AE$4,),"FKU")</f>
        <v>20000</v>
      </c>
      <c r="X10">
        <f>IFERROR(ROUNDUP(K10*Admin!$AE$4,),"FKU")</f>
        <v>20000</v>
      </c>
      <c r="Y10" t="str">
        <f>IFERROR(ROUNDUP(#REF!*Avropsmottagare!$G$4,),"FKU")</f>
        <v>FKU</v>
      </c>
      <c r="Z10">
        <f t="shared" si="1"/>
        <v>0</v>
      </c>
    </row>
    <row r="11" spans="1:26" ht="15" customHeight="1" thickBot="1" x14ac:dyDescent="0.4">
      <c r="A11" s="32" t="s">
        <v>99</v>
      </c>
      <c r="D11" s="34" t="s">
        <v>79</v>
      </c>
      <c r="E11">
        <v>10</v>
      </c>
      <c r="G11" s="34" t="s">
        <v>79</v>
      </c>
      <c r="H11" s="46">
        <v>20000</v>
      </c>
      <c r="I11" s="46">
        <v>20000</v>
      </c>
      <c r="J11" s="46">
        <v>20000</v>
      </c>
      <c r="K11" s="46">
        <v>20000</v>
      </c>
      <c r="L11" s="46">
        <v>20000</v>
      </c>
      <c r="M11" s="46">
        <v>20000</v>
      </c>
      <c r="N11" s="46">
        <v>20000</v>
      </c>
      <c r="O11" s="46">
        <v>20000</v>
      </c>
      <c r="T11" t="str">
        <f t="shared" si="0"/>
        <v>ExplizitAnpassning filformat till E-arkiv</v>
      </c>
      <c r="U11">
        <f>IFERROR(ROUNDUP(H11*Admin!$AE$4,),"FKU")</f>
        <v>20000</v>
      </c>
      <c r="V11">
        <f>IFERROR(ROUNDUP(I11*Admin!$AE$4,),"FKU")</f>
        <v>20000</v>
      </c>
      <c r="W11">
        <f>IFERROR(ROUNDUP(J11*Admin!$AE$4,),"FKU")</f>
        <v>20000</v>
      </c>
      <c r="X11">
        <f>IFERROR(ROUNDUP(K11*Admin!$AE$4,),"FKU")</f>
        <v>20000</v>
      </c>
      <c r="Y11" t="str">
        <f>IFERROR(ROUNDUP(#REF!*Avropsmottagare!$G$4,),"FKU")</f>
        <v>FKU</v>
      </c>
      <c r="Z11">
        <f t="shared" si="1"/>
        <v>0</v>
      </c>
    </row>
    <row r="12" spans="1:26" ht="15" customHeight="1" thickBot="1" x14ac:dyDescent="0.4">
      <c r="A12" s="32" t="s">
        <v>99</v>
      </c>
      <c r="D12" s="34" t="s">
        <v>80</v>
      </c>
      <c r="E12">
        <v>11</v>
      </c>
      <c r="G12" s="34" t="s">
        <v>80</v>
      </c>
      <c r="H12" s="44">
        <v>2000</v>
      </c>
      <c r="I12" s="44">
        <v>2000</v>
      </c>
      <c r="J12" s="44">
        <v>2000</v>
      </c>
      <c r="K12" s="44">
        <v>1500</v>
      </c>
      <c r="L12" s="44">
        <v>1500</v>
      </c>
      <c r="M12" s="44">
        <v>1500</v>
      </c>
      <c r="N12" s="44">
        <v>1000</v>
      </c>
      <c r="O12" s="45">
        <v>750</v>
      </c>
      <c r="T12" t="str">
        <f t="shared" si="0"/>
        <v>ExplizitLöpande kostnad för integration till ekonomisystem</v>
      </c>
      <c r="U12">
        <f>IFERROR(ROUNDUP(H12*Admin!$AE$4,),"FKU")</f>
        <v>2000</v>
      </c>
      <c r="V12">
        <f>IFERROR(ROUNDUP(I12*Admin!$AE$4,),"FKU")</f>
        <v>2000</v>
      </c>
      <c r="W12">
        <f>IFERROR(ROUNDUP(J12*Admin!$AE$4,),"FKU")</f>
        <v>2000</v>
      </c>
      <c r="X12">
        <f>IFERROR(ROUNDUP(K12*Admin!$AE$4,),"FKU")</f>
        <v>1500</v>
      </c>
      <c r="Y12" t="str">
        <f>IFERROR(ROUNDUP(#REF!*Avropsmottagare!$G$4,),"FKU")</f>
        <v>FKU</v>
      </c>
      <c r="Z12">
        <f t="shared" si="1"/>
        <v>0</v>
      </c>
    </row>
    <row r="13" spans="1:26" ht="15" customHeight="1" thickBot="1" x14ac:dyDescent="0.4">
      <c r="A13" s="32" t="s">
        <v>99</v>
      </c>
      <c r="D13" s="34" t="s">
        <v>82</v>
      </c>
      <c r="E13">
        <v>12</v>
      </c>
      <c r="G13" s="34" t="s">
        <v>82</v>
      </c>
      <c r="H13" s="47">
        <v>2000</v>
      </c>
      <c r="I13" s="47">
        <v>2000</v>
      </c>
      <c r="J13" s="47">
        <v>2000</v>
      </c>
      <c r="K13" s="44">
        <v>1500</v>
      </c>
      <c r="L13" s="44">
        <v>1500</v>
      </c>
      <c r="M13" s="44">
        <v>1500</v>
      </c>
      <c r="N13" s="44">
        <v>1000</v>
      </c>
      <c r="O13" s="45">
        <v>750</v>
      </c>
      <c r="T13" t="str">
        <f t="shared" si="0"/>
        <v>ExplizitLöpande kostnad för integration till lås- och passagesystem</v>
      </c>
      <c r="U13">
        <f>IFERROR(ROUNDUP(H13*Admin!$AE$4,),"FKU")</f>
        <v>2000</v>
      </c>
      <c r="V13">
        <f>IFERROR(ROUNDUP(I13*Admin!$AE$4,),"FKU")</f>
        <v>2000</v>
      </c>
      <c r="W13">
        <f>IFERROR(ROUNDUP(J13*Admin!$AE$4,),"FKU")</f>
        <v>2000</v>
      </c>
      <c r="X13">
        <f>IFERROR(ROUNDUP(K13*Admin!$AE$4,),"FKU")</f>
        <v>1500</v>
      </c>
      <c r="Y13" t="str">
        <f>IFERROR(ROUNDUP(#REF!*Avropsmottagare!$G$4,),"FKU")</f>
        <v>FKU</v>
      </c>
      <c r="Z13">
        <f t="shared" si="1"/>
        <v>0</v>
      </c>
    </row>
    <row r="14" spans="1:26" ht="15" customHeight="1" thickBot="1" x14ac:dyDescent="0.4">
      <c r="A14" s="32" t="s">
        <v>99</v>
      </c>
      <c r="D14" s="34" t="s">
        <v>83</v>
      </c>
      <c r="E14">
        <v>13</v>
      </c>
      <c r="G14" s="34" t="s">
        <v>83</v>
      </c>
      <c r="H14" s="47">
        <v>2000</v>
      </c>
      <c r="I14" s="47">
        <v>2000</v>
      </c>
      <c r="J14" s="47">
        <v>2000</v>
      </c>
      <c r="K14" s="44">
        <v>1500</v>
      </c>
      <c r="L14" s="44">
        <v>1500</v>
      </c>
      <c r="M14" s="44">
        <v>1500</v>
      </c>
      <c r="N14" s="44">
        <v>1000</v>
      </c>
      <c r="O14" s="45">
        <v>750</v>
      </c>
      <c r="T14" t="str">
        <f t="shared" si="0"/>
        <v>ExplizitLöpande kostnad för integration till datalager</v>
      </c>
      <c r="U14">
        <f>IFERROR(ROUNDUP(H14*Admin!$AE$4,),"FKU")</f>
        <v>2000</v>
      </c>
      <c r="V14">
        <f>IFERROR(ROUNDUP(I14*Admin!$AE$4,),"FKU")</f>
        <v>2000</v>
      </c>
      <c r="W14">
        <f>IFERROR(ROUNDUP(J14*Admin!$AE$4,),"FKU")</f>
        <v>2000</v>
      </c>
      <c r="X14">
        <f>IFERROR(ROUNDUP(K14*Admin!$AE$4,),"FKU")</f>
        <v>1500</v>
      </c>
      <c r="Y14" t="str">
        <f>IFERROR(ROUNDUP(#REF!*Avropsmottagare!$G$4,),"FKU")</f>
        <v>FKU</v>
      </c>
      <c r="Z14">
        <f t="shared" si="1"/>
        <v>0</v>
      </c>
    </row>
    <row r="15" spans="1:26" ht="15" customHeight="1" x14ac:dyDescent="0.35">
      <c r="A15" s="32" t="s">
        <v>99</v>
      </c>
      <c r="D15" s="34" t="s">
        <v>84</v>
      </c>
      <c r="E15">
        <v>14</v>
      </c>
      <c r="G15" s="34" t="s">
        <v>84</v>
      </c>
      <c r="H15" s="47">
        <v>2000</v>
      </c>
      <c r="I15" s="47">
        <v>2000</v>
      </c>
      <c r="J15" s="47">
        <v>2000</v>
      </c>
      <c r="K15" s="44">
        <v>1500</v>
      </c>
      <c r="L15" s="44">
        <v>1500</v>
      </c>
      <c r="M15" s="44">
        <v>1500</v>
      </c>
      <c r="N15" s="44">
        <v>1000</v>
      </c>
      <c r="O15" s="45">
        <v>750</v>
      </c>
      <c r="T15" t="str">
        <f t="shared" si="0"/>
        <v>ExplizitLöpande kostnad för integration till e-arkiv</v>
      </c>
      <c r="U15">
        <f>IFERROR(ROUNDUP(H15*Admin!$AE$4,),"FKU")</f>
        <v>2000</v>
      </c>
      <c r="V15">
        <f>IFERROR(ROUNDUP(I15*Admin!$AE$4,),"FKU")</f>
        <v>2000</v>
      </c>
      <c r="W15">
        <f>IFERROR(ROUNDUP(J15*Admin!$AE$4,),"FKU")</f>
        <v>2000</v>
      </c>
      <c r="X15">
        <f>IFERROR(ROUNDUP(K15*Admin!$AE$4,),"FKU")</f>
        <v>1500</v>
      </c>
      <c r="Y15" t="str">
        <f>IFERROR(ROUNDUP(#REF!*Avropsmottagare!$G$4,),"FKU")</f>
        <v>FKU</v>
      </c>
      <c r="Z15">
        <f t="shared" si="1"/>
        <v>0</v>
      </c>
    </row>
    <row r="16" spans="1:26" ht="15" customHeight="1" thickBot="1" x14ac:dyDescent="0.4">
      <c r="A16" s="32" t="s">
        <v>99</v>
      </c>
      <c r="D16" s="38" t="s">
        <v>85</v>
      </c>
      <c r="E16">
        <v>15</v>
      </c>
      <c r="G16" s="38" t="s">
        <v>85</v>
      </c>
      <c r="H16" s="42">
        <v>45000</v>
      </c>
      <c r="I16" s="42">
        <v>29000</v>
      </c>
      <c r="J16" s="43">
        <v>26000</v>
      </c>
      <c r="K16" s="43">
        <v>23000</v>
      </c>
      <c r="L16" s="43">
        <v>20000</v>
      </c>
      <c r="M16" s="43">
        <v>17000</v>
      </c>
      <c r="N16" s="43">
        <v>12000</v>
      </c>
      <c r="O16" s="43">
        <v>7500</v>
      </c>
      <c r="T16" t="str">
        <f t="shared" si="0"/>
        <v>ExplizitLöpande kostnad för nyttjande av Tjänsten</v>
      </c>
      <c r="U16">
        <f>IFERROR(ROUNDUP(H16*Admin!$AE$4,),"FKU")</f>
        <v>45000</v>
      </c>
      <c r="V16">
        <f>IFERROR(ROUNDUP(I16*Admin!$AE$4,),"FKU")</f>
        <v>29000</v>
      </c>
      <c r="W16">
        <f>IFERROR(ROUNDUP(J16*Admin!$AE$4,),"FKU")</f>
        <v>26000</v>
      </c>
      <c r="X16">
        <f>IFERROR(ROUNDUP(K16*Admin!$AE$4,),"FKU")</f>
        <v>23000</v>
      </c>
      <c r="Y16" t="str">
        <f>IFERROR(ROUNDUP(#REF!*Avropsmottagare!$G$4,),"FKU")</f>
        <v>FKU</v>
      </c>
      <c r="Z16">
        <f t="shared" si="1"/>
        <v>0</v>
      </c>
    </row>
    <row r="17" spans="1:26" ht="15" customHeight="1" x14ac:dyDescent="0.35">
      <c r="A17" s="32" t="s">
        <v>99</v>
      </c>
      <c r="D17" s="39" t="s">
        <v>86</v>
      </c>
      <c r="E17">
        <v>16</v>
      </c>
      <c r="G17" s="39" t="s">
        <v>86</v>
      </c>
      <c r="H17" s="50">
        <v>1375</v>
      </c>
      <c r="I17" s="50">
        <v>1375</v>
      </c>
      <c r="J17" s="50">
        <v>1375</v>
      </c>
      <c r="K17" s="50">
        <v>1375</v>
      </c>
      <c r="L17" s="50">
        <v>1375</v>
      </c>
      <c r="M17" s="50">
        <v>1375</v>
      </c>
      <c r="N17" s="50">
        <v>1375</v>
      </c>
      <c r="O17" s="50">
        <v>1375</v>
      </c>
      <c r="T17" t="str">
        <f t="shared" si="0"/>
        <v xml:space="preserve">ExplizitProjektledning/Tekniska projektledning </v>
      </c>
      <c r="U17">
        <f>IFERROR(ROUNDUP(H17*Admin!$AE$4,),"FKU")</f>
        <v>1375</v>
      </c>
      <c r="V17">
        <f>IFERROR(ROUNDUP(I17*Admin!$AE$4,),"FKU")</f>
        <v>1375</v>
      </c>
      <c r="W17">
        <f>IFERROR(ROUNDUP(J17*Admin!$AE$4,),"FKU")</f>
        <v>1375</v>
      </c>
      <c r="X17">
        <f>IFERROR(ROUNDUP(K17*Admin!$AE$4,),"FKU")</f>
        <v>1375</v>
      </c>
      <c r="Y17" t="str">
        <f>IFERROR(ROUNDUP(#REF!*Avropsmottagare!$G$4,),"FKU")</f>
        <v>FKU</v>
      </c>
      <c r="Z17">
        <f t="shared" si="1"/>
        <v>0</v>
      </c>
    </row>
    <row r="18" spans="1:26" ht="15" customHeight="1" thickBot="1" x14ac:dyDescent="0.4">
      <c r="A18" s="32" t="s">
        <v>99</v>
      </c>
      <c r="D18" s="41" t="s">
        <v>88</v>
      </c>
      <c r="E18">
        <v>17</v>
      </c>
      <c r="G18" s="41" t="s">
        <v>88</v>
      </c>
      <c r="H18" s="51">
        <v>995</v>
      </c>
      <c r="I18" s="51">
        <v>995</v>
      </c>
      <c r="J18" s="51">
        <v>995</v>
      </c>
      <c r="K18" s="51">
        <v>995</v>
      </c>
      <c r="L18" s="51">
        <v>995</v>
      </c>
      <c r="M18" s="51">
        <v>995</v>
      </c>
      <c r="N18" s="51">
        <v>995</v>
      </c>
      <c r="O18" s="51">
        <v>995</v>
      </c>
      <c r="T18" t="str">
        <f t="shared" si="0"/>
        <v>ExplizitSystemintegration</v>
      </c>
      <c r="U18">
        <f>IFERROR(ROUNDUP(H18*Admin!$AE$4,),"FKU")</f>
        <v>995</v>
      </c>
      <c r="V18">
        <f>IFERROR(ROUNDUP(I18*Admin!$AE$4,),"FKU")</f>
        <v>995</v>
      </c>
      <c r="W18">
        <f>IFERROR(ROUNDUP(J18*Admin!$AE$4,),"FKU")</f>
        <v>995</v>
      </c>
      <c r="X18">
        <f>IFERROR(ROUNDUP(K18*Admin!$AE$4,),"FKU")</f>
        <v>995</v>
      </c>
      <c r="Y18" t="str">
        <f>IFERROR(ROUNDUP(#REF!*Avropsmottagare!$G$4,),"FKU")</f>
        <v>FKU</v>
      </c>
      <c r="Z18">
        <f t="shared" si="1"/>
        <v>0</v>
      </c>
    </row>
    <row r="19" spans="1:26" ht="15" customHeight="1" x14ac:dyDescent="0.35">
      <c r="A19" s="32" t="s">
        <v>99</v>
      </c>
      <c r="D19" s="41" t="s">
        <v>89</v>
      </c>
      <c r="E19">
        <v>18</v>
      </c>
      <c r="G19" s="41" t="s">
        <v>89</v>
      </c>
      <c r="H19" s="50">
        <v>1375</v>
      </c>
      <c r="I19" s="50">
        <v>1375</v>
      </c>
      <c r="J19" s="50">
        <v>1375</v>
      </c>
      <c r="K19" s="50">
        <v>1375</v>
      </c>
      <c r="L19" s="50">
        <v>1375</v>
      </c>
      <c r="M19" s="50">
        <v>1375</v>
      </c>
      <c r="N19" s="50">
        <v>1375</v>
      </c>
      <c r="O19" s="50">
        <v>1375</v>
      </c>
      <c r="T19" t="str">
        <f t="shared" si="0"/>
        <v>ExplizitTestledning/ Utbildning</v>
      </c>
      <c r="U19">
        <f>IFERROR(ROUNDUP(H19*Admin!$AE$4,),"FKU")</f>
        <v>1375</v>
      </c>
      <c r="V19">
        <f>IFERROR(ROUNDUP(I19*Admin!$AE$4,),"FKU")</f>
        <v>1375</v>
      </c>
      <c r="W19">
        <f>IFERROR(ROUNDUP(J19*Admin!$AE$4,),"FKU")</f>
        <v>1375</v>
      </c>
      <c r="X19">
        <f>IFERROR(ROUNDUP(K19*Admin!$AE$4,),"FKU")</f>
        <v>1375</v>
      </c>
      <c r="Y19" t="str">
        <f>IFERROR(ROUNDUP(#REF!*Avropsmottagare!$G$4,),"FKU")</f>
        <v>FKU</v>
      </c>
      <c r="Z19">
        <f t="shared" si="1"/>
        <v>0</v>
      </c>
    </row>
    <row r="20" spans="1:26" ht="15" customHeight="1" thickBot="1" x14ac:dyDescent="0.4">
      <c r="A20" s="32" t="s">
        <v>99</v>
      </c>
      <c r="D20" s="41" t="s">
        <v>90</v>
      </c>
      <c r="E20">
        <v>19</v>
      </c>
      <c r="G20" s="41" t="s">
        <v>90</v>
      </c>
      <c r="H20" s="51">
        <v>995</v>
      </c>
      <c r="I20" s="51">
        <v>995</v>
      </c>
      <c r="J20" s="51">
        <v>995</v>
      </c>
      <c r="K20" s="51">
        <v>995</v>
      </c>
      <c r="L20" s="51">
        <v>995</v>
      </c>
      <c r="M20" s="51">
        <v>995</v>
      </c>
      <c r="N20" s="51">
        <v>995</v>
      </c>
      <c r="O20" s="51">
        <v>995</v>
      </c>
      <c r="T20" t="str">
        <f t="shared" si="0"/>
        <v>ExplizitUnika Konfigurationsuppsättning och systemutveckling </v>
      </c>
      <c r="U20">
        <f>IFERROR(ROUNDUP(H20*Admin!$AE$4,),"FKU")</f>
        <v>995</v>
      </c>
      <c r="V20">
        <f>IFERROR(ROUNDUP(I20*Admin!$AE$4,),"FKU")</f>
        <v>995</v>
      </c>
      <c r="W20">
        <f>IFERROR(ROUNDUP(J20*Admin!$AE$4,),"FKU")</f>
        <v>995</v>
      </c>
      <c r="X20">
        <f>IFERROR(ROUNDUP(K20*Admin!$AE$4,),"FKU")</f>
        <v>995</v>
      </c>
      <c r="Y20" t="str">
        <f>IFERROR(ROUNDUP(#REF!*Avropsmottagare!$G$4,),"FKU")</f>
        <v>FKU</v>
      </c>
      <c r="Z20">
        <f t="shared" si="1"/>
        <v>0</v>
      </c>
    </row>
    <row r="21" spans="1:26" ht="15" customHeight="1" x14ac:dyDescent="0.35">
      <c r="A21" s="32" t="s">
        <v>99</v>
      </c>
      <c r="D21" s="34" t="s">
        <v>91</v>
      </c>
      <c r="E21">
        <v>20</v>
      </c>
      <c r="G21" s="34" t="s">
        <v>91</v>
      </c>
      <c r="H21" s="50">
        <v>1375</v>
      </c>
      <c r="I21" s="50">
        <v>1375</v>
      </c>
      <c r="J21" s="50">
        <v>1375</v>
      </c>
      <c r="K21" s="50">
        <v>1375</v>
      </c>
      <c r="L21" s="50">
        <v>1375</v>
      </c>
      <c r="M21" s="50">
        <v>1375</v>
      </c>
      <c r="N21" s="50">
        <v>1375</v>
      </c>
      <c r="O21" s="50">
        <v>1375</v>
      </c>
      <c r="T21" t="str">
        <f t="shared" si="0"/>
        <v>ExplizitVerksamhetsutveckling, förändringsledning, lösningsarkitekt </v>
      </c>
      <c r="U21">
        <f>IFERROR(ROUNDUP(H21*Admin!$AE$4,),"FKU")</f>
        <v>1375</v>
      </c>
      <c r="V21">
        <f>IFERROR(ROUNDUP(I21*Admin!$AE$4,),"FKU")</f>
        <v>1375</v>
      </c>
      <c r="W21">
        <f>IFERROR(ROUNDUP(J21*Admin!$AE$4,),"FKU")</f>
        <v>1375</v>
      </c>
      <c r="X21">
        <f>IFERROR(ROUNDUP(K21*Admin!$AE$4,),"FKU")</f>
        <v>1375</v>
      </c>
      <c r="Y21" t="str">
        <f>IFERROR(ROUNDUP(#REF!*Avropsmottagare!$G$4,),"FKU")</f>
        <v>FKU</v>
      </c>
      <c r="Z21">
        <f t="shared" si="1"/>
        <v>0</v>
      </c>
    </row>
    <row r="22" spans="1:26" ht="15" customHeight="1" thickBot="1" x14ac:dyDescent="0.4">
      <c r="A22" s="33" t="s">
        <v>100</v>
      </c>
      <c r="D22" s="34" t="s">
        <v>68</v>
      </c>
      <c r="E22">
        <v>1</v>
      </c>
      <c r="G22" s="34" t="s">
        <v>68</v>
      </c>
      <c r="H22" s="42">
        <v>150000</v>
      </c>
      <c r="I22" s="43">
        <v>100000</v>
      </c>
      <c r="J22" s="43">
        <v>100000</v>
      </c>
      <c r="K22" s="43">
        <v>40000</v>
      </c>
      <c r="L22" s="43">
        <v>40000</v>
      </c>
      <c r="M22" s="43">
        <v>40000</v>
      </c>
      <c r="N22" s="43">
        <v>40000</v>
      </c>
      <c r="O22" s="43">
        <v>40000</v>
      </c>
      <c r="T22" t="str">
        <f t="shared" si="0"/>
        <v xml:space="preserve">MultisoftEtableringskostnad 
I enlighet med Kontraktsvillkoren punkt 5.2.8.1. </v>
      </c>
      <c r="U22">
        <f>IFERROR(ROUNDUP(H22*Admin!$AE$4,),"FKU")</f>
        <v>150000</v>
      </c>
      <c r="V22">
        <f>IFERROR(ROUNDUP(I22*Admin!$AE$4,),"FKU")</f>
        <v>100000</v>
      </c>
      <c r="W22">
        <f>IFERROR(ROUNDUP(J22*Admin!$AE$4,),"FKU")</f>
        <v>100000</v>
      </c>
      <c r="X22">
        <f>IFERROR(ROUNDUP(K22*Admin!$AE$4,),"FKU")</f>
        <v>40000</v>
      </c>
      <c r="Y22" t="str">
        <f>IFERROR(ROUNDUP(#REF!*Avropsmottagare!$G$4,),"FKU")</f>
        <v>FKU</v>
      </c>
      <c r="Z22">
        <f t="shared" si="1"/>
        <v>0</v>
      </c>
    </row>
    <row r="23" spans="1:26" ht="15" customHeight="1" thickBot="1" x14ac:dyDescent="0.4">
      <c r="A23" s="33" t="s">
        <v>100</v>
      </c>
      <c r="D23" s="34" t="s">
        <v>70</v>
      </c>
      <c r="E23">
        <v>2</v>
      </c>
      <c r="G23" s="34" t="s">
        <v>70</v>
      </c>
      <c r="H23" s="42">
        <v>3500000</v>
      </c>
      <c r="I23" s="43">
        <v>2000000</v>
      </c>
      <c r="J23" s="43">
        <v>2000000</v>
      </c>
      <c r="K23" s="43">
        <v>2000000</v>
      </c>
      <c r="L23" s="43">
        <v>2000000</v>
      </c>
      <c r="M23" s="43">
        <v>1000000</v>
      </c>
      <c r="N23" s="43">
        <v>1000000</v>
      </c>
      <c r="O23" s="43">
        <v>1000000</v>
      </c>
      <c r="T23" t="str">
        <f t="shared" si="0"/>
        <v>MultisoftInförandeprojekt inkl. införandeplan
I enlighet med Kontraktsvillkoren punkt 5.2.8.2.</v>
      </c>
      <c r="U23">
        <f>IFERROR(ROUNDUP(H23*Admin!$AE$4,),"FKU")</f>
        <v>3500000</v>
      </c>
      <c r="V23">
        <f>IFERROR(ROUNDUP(I23*Admin!$AE$4,),"FKU")</f>
        <v>2000000</v>
      </c>
      <c r="W23">
        <f>IFERROR(ROUNDUP(J23*Admin!$AE$4,),"FKU")</f>
        <v>2000000</v>
      </c>
      <c r="X23">
        <f>IFERROR(ROUNDUP(K23*Admin!$AE$4,),"FKU")</f>
        <v>2000000</v>
      </c>
      <c r="Y23" t="str">
        <f>IFERROR(ROUNDUP(#REF!*Avropsmottagare!$G$4,),"FKU")</f>
        <v>FKU</v>
      </c>
      <c r="Z23">
        <f t="shared" si="1"/>
        <v>0</v>
      </c>
    </row>
    <row r="24" spans="1:26" ht="15" customHeight="1" x14ac:dyDescent="0.35">
      <c r="A24" s="33" t="s">
        <v>100</v>
      </c>
      <c r="D24" s="36" t="s">
        <v>71</v>
      </c>
      <c r="E24">
        <v>3</v>
      </c>
      <c r="G24" s="36" t="s">
        <v>71</v>
      </c>
      <c r="H24" s="44">
        <v>100000</v>
      </c>
      <c r="I24" s="44">
        <v>100000</v>
      </c>
      <c r="J24" s="44">
        <v>100000</v>
      </c>
      <c r="K24" s="44">
        <v>100000</v>
      </c>
      <c r="L24" s="44">
        <v>100000</v>
      </c>
      <c r="M24" s="44">
        <v>100000</v>
      </c>
      <c r="N24" s="44">
        <v>100000</v>
      </c>
      <c r="O24" s="45">
        <v>100000</v>
      </c>
      <c r="T24" t="str">
        <f t="shared" si="0"/>
        <v>MultisoftIntegration till ekonomisystem</v>
      </c>
      <c r="U24">
        <f>IFERROR(ROUNDUP(H24*Admin!$AE$4,),"FKU")</f>
        <v>100000</v>
      </c>
      <c r="V24">
        <f>IFERROR(ROUNDUP(I24*Admin!$AE$4,),"FKU")</f>
        <v>100000</v>
      </c>
      <c r="W24">
        <f>IFERROR(ROUNDUP(J24*Admin!$AE$4,),"FKU")</f>
        <v>100000</v>
      </c>
      <c r="X24">
        <f>IFERROR(ROUNDUP(K24*Admin!$AE$4,),"FKU")</f>
        <v>100000</v>
      </c>
      <c r="Y24" t="str">
        <f>IFERROR(ROUNDUP(#REF!*Avropsmottagare!$G$4,),"FKU")</f>
        <v>FKU</v>
      </c>
      <c r="Z24">
        <f t="shared" si="1"/>
        <v>0</v>
      </c>
    </row>
    <row r="25" spans="1:26" ht="15" customHeight="1" x14ac:dyDescent="0.35">
      <c r="A25" s="33" t="s">
        <v>100</v>
      </c>
      <c r="D25" s="36" t="s">
        <v>72</v>
      </c>
      <c r="E25">
        <v>4</v>
      </c>
      <c r="G25" s="36" t="s">
        <v>72</v>
      </c>
      <c r="H25" s="47">
        <v>100000</v>
      </c>
      <c r="I25" s="47">
        <v>100000</v>
      </c>
      <c r="J25" s="47">
        <v>100000</v>
      </c>
      <c r="K25" s="47">
        <v>100000</v>
      </c>
      <c r="L25" s="47">
        <v>100000</v>
      </c>
      <c r="M25" s="47">
        <v>100000</v>
      </c>
      <c r="N25" s="47">
        <v>100000</v>
      </c>
      <c r="O25" s="46">
        <v>100000</v>
      </c>
      <c r="T25" t="str">
        <f t="shared" si="0"/>
        <v>MultisoftIntegration till lås- och passagesystem</v>
      </c>
      <c r="U25">
        <f>IFERROR(ROUNDUP(H25*Admin!$AE$4,),"FKU")</f>
        <v>100000</v>
      </c>
      <c r="V25">
        <f>IFERROR(ROUNDUP(I25*Admin!$AE$4,),"FKU")</f>
        <v>100000</v>
      </c>
      <c r="W25">
        <f>IFERROR(ROUNDUP(J25*Admin!$AE$4,),"FKU")</f>
        <v>100000</v>
      </c>
      <c r="X25">
        <f>IFERROR(ROUNDUP(K25*Admin!$AE$4,),"FKU")</f>
        <v>100000</v>
      </c>
      <c r="Y25" t="str">
        <f>IFERROR(ROUNDUP(#REF!*Avropsmottagare!$G$4,),"FKU")</f>
        <v>FKU</v>
      </c>
      <c r="Z25">
        <f t="shared" si="1"/>
        <v>0</v>
      </c>
    </row>
    <row r="26" spans="1:26" ht="15" customHeight="1" x14ac:dyDescent="0.35">
      <c r="A26" s="33" t="s">
        <v>100</v>
      </c>
      <c r="D26" s="36" t="s">
        <v>73</v>
      </c>
      <c r="E26">
        <v>5</v>
      </c>
      <c r="G26" s="36" t="s">
        <v>73</v>
      </c>
      <c r="H26" s="47">
        <v>100000</v>
      </c>
      <c r="I26" s="47">
        <v>100000</v>
      </c>
      <c r="J26" s="47">
        <v>100000</v>
      </c>
      <c r="K26" s="47">
        <v>100000</v>
      </c>
      <c r="L26" s="47">
        <v>100000</v>
      </c>
      <c r="M26" s="47">
        <v>100000</v>
      </c>
      <c r="N26" s="47">
        <v>100000</v>
      </c>
      <c r="O26" s="46">
        <v>100000</v>
      </c>
      <c r="T26" t="str">
        <f t="shared" si="0"/>
        <v>MultisoftIntegration till datalager</v>
      </c>
      <c r="U26">
        <f>IFERROR(ROUNDUP(H26*Admin!$AE$4,),"FKU")</f>
        <v>100000</v>
      </c>
      <c r="V26">
        <f>IFERROR(ROUNDUP(I26*Admin!$AE$4,),"FKU")</f>
        <v>100000</v>
      </c>
      <c r="W26">
        <f>IFERROR(ROUNDUP(J26*Admin!$AE$4,),"FKU")</f>
        <v>100000</v>
      </c>
      <c r="X26">
        <f>IFERROR(ROUNDUP(K26*Admin!$AE$4,),"FKU")</f>
        <v>100000</v>
      </c>
      <c r="Y26" t="str">
        <f>IFERROR(ROUNDUP(#REF!*Avropsmottagare!$G$4,),"FKU")</f>
        <v>FKU</v>
      </c>
      <c r="Z26">
        <f t="shared" si="1"/>
        <v>0</v>
      </c>
    </row>
    <row r="27" spans="1:26" ht="15" customHeight="1" thickBot="1" x14ac:dyDescent="0.4">
      <c r="A27" s="33" t="s">
        <v>100</v>
      </c>
      <c r="D27" s="36" t="s">
        <v>74</v>
      </c>
      <c r="E27">
        <v>6</v>
      </c>
      <c r="G27" s="36" t="s">
        <v>74</v>
      </c>
      <c r="H27" s="52">
        <v>100000</v>
      </c>
      <c r="I27" s="52">
        <v>100000</v>
      </c>
      <c r="J27" s="52">
        <v>100000</v>
      </c>
      <c r="K27" s="52">
        <v>100000</v>
      </c>
      <c r="L27" s="52">
        <v>100000</v>
      </c>
      <c r="M27" s="52">
        <v>100000</v>
      </c>
      <c r="N27" s="52">
        <v>100000</v>
      </c>
      <c r="O27" s="42">
        <v>100000</v>
      </c>
      <c r="T27" t="str">
        <f t="shared" si="0"/>
        <v>MultisoftIntegration till e-arkiv</v>
      </c>
      <c r="U27">
        <f>IFERROR(ROUNDUP(H27*Admin!$AE$4,),"FKU")</f>
        <v>100000</v>
      </c>
      <c r="V27">
        <f>IFERROR(ROUNDUP(I27*Admin!$AE$4,),"FKU")</f>
        <v>100000</v>
      </c>
      <c r="W27">
        <f>IFERROR(ROUNDUP(J27*Admin!$AE$4,),"FKU")</f>
        <v>100000</v>
      </c>
      <c r="X27">
        <f>IFERROR(ROUNDUP(K27*Admin!$AE$4,),"FKU")</f>
        <v>100000</v>
      </c>
      <c r="Y27" t="str">
        <f>IFERROR(ROUNDUP(#REF!*Avropsmottagare!$G$4,),"FKU")</f>
        <v>FKU</v>
      </c>
      <c r="Z27">
        <f t="shared" si="1"/>
        <v>0</v>
      </c>
    </row>
    <row r="28" spans="1:26" ht="15" customHeight="1" x14ac:dyDescent="0.35">
      <c r="A28" s="33" t="s">
        <v>100</v>
      </c>
      <c r="D28" s="34" t="s">
        <v>75</v>
      </c>
      <c r="E28">
        <v>7</v>
      </c>
      <c r="G28" s="34" t="s">
        <v>75</v>
      </c>
      <c r="H28" s="46">
        <v>150000</v>
      </c>
      <c r="I28" s="46">
        <v>150000</v>
      </c>
      <c r="J28" s="46">
        <v>150000</v>
      </c>
      <c r="K28" s="46">
        <v>150000</v>
      </c>
      <c r="L28" s="46">
        <v>150000</v>
      </c>
      <c r="M28" s="46">
        <v>150000</v>
      </c>
      <c r="N28" s="46">
        <v>150000</v>
      </c>
      <c r="O28" s="46">
        <v>150000</v>
      </c>
      <c r="T28" t="str">
        <f t="shared" si="0"/>
        <v>MultisoftAnpassning filformat till Ekonomi, Utbetalning</v>
      </c>
      <c r="U28">
        <f>IFERROR(ROUNDUP(H28*Admin!$AE$4,),"FKU")</f>
        <v>150000</v>
      </c>
      <c r="V28">
        <f>IFERROR(ROUNDUP(I28*Admin!$AE$4,),"FKU")</f>
        <v>150000</v>
      </c>
      <c r="W28">
        <f>IFERROR(ROUNDUP(J28*Admin!$AE$4,),"FKU")</f>
        <v>150000</v>
      </c>
      <c r="X28">
        <f>IFERROR(ROUNDUP(K28*Admin!$AE$4,),"FKU")</f>
        <v>150000</v>
      </c>
      <c r="Y28" t="str">
        <f>IFERROR(ROUNDUP(#REF!*Avropsmottagare!$G$4,),"FKU")</f>
        <v>FKU</v>
      </c>
      <c r="Z28">
        <f t="shared" si="1"/>
        <v>0</v>
      </c>
    </row>
    <row r="29" spans="1:26" ht="15" customHeight="1" x14ac:dyDescent="0.35">
      <c r="A29" s="33" t="s">
        <v>100</v>
      </c>
      <c r="D29" s="34" t="s">
        <v>77</v>
      </c>
      <c r="E29">
        <v>8</v>
      </c>
      <c r="G29" s="34" t="s">
        <v>77</v>
      </c>
      <c r="H29" s="46">
        <v>150000</v>
      </c>
      <c r="I29" s="46">
        <v>150000</v>
      </c>
      <c r="J29" s="46">
        <v>150000</v>
      </c>
      <c r="K29" s="46">
        <v>150000</v>
      </c>
      <c r="L29" s="46">
        <v>150000</v>
      </c>
      <c r="M29" s="46">
        <v>150000</v>
      </c>
      <c r="N29" s="46">
        <v>150000</v>
      </c>
      <c r="O29" s="46">
        <v>150000</v>
      </c>
      <c r="T29" t="str">
        <f t="shared" si="0"/>
        <v>MultisoftAnpassning filformat till passagesystem</v>
      </c>
      <c r="U29">
        <f>IFERROR(ROUNDUP(H29*Admin!$AE$4,),"FKU")</f>
        <v>150000</v>
      </c>
      <c r="V29">
        <f>IFERROR(ROUNDUP(I29*Admin!$AE$4,),"FKU")</f>
        <v>150000</v>
      </c>
      <c r="W29">
        <f>IFERROR(ROUNDUP(J29*Admin!$AE$4,),"FKU")</f>
        <v>150000</v>
      </c>
      <c r="X29">
        <f>IFERROR(ROUNDUP(K29*Admin!$AE$4,),"FKU")</f>
        <v>150000</v>
      </c>
      <c r="Y29" t="str">
        <f>IFERROR(ROUNDUP(#REF!*Avropsmottagare!$G$4,),"FKU")</f>
        <v>FKU</v>
      </c>
      <c r="Z29">
        <f t="shared" si="1"/>
        <v>0</v>
      </c>
    </row>
    <row r="30" spans="1:26" ht="15" customHeight="1" x14ac:dyDescent="0.35">
      <c r="A30" s="33" t="s">
        <v>100</v>
      </c>
      <c r="D30" s="34" t="s">
        <v>78</v>
      </c>
      <c r="E30">
        <v>9</v>
      </c>
      <c r="G30" s="34" t="s">
        <v>78</v>
      </c>
      <c r="H30" s="46">
        <v>150000</v>
      </c>
      <c r="I30" s="46">
        <v>150000</v>
      </c>
      <c r="J30" s="46">
        <v>150000</v>
      </c>
      <c r="K30" s="46">
        <v>150000</v>
      </c>
      <c r="L30" s="46">
        <v>150000</v>
      </c>
      <c r="M30" s="46">
        <v>150000</v>
      </c>
      <c r="N30" s="46">
        <v>150000</v>
      </c>
      <c r="O30" s="46">
        <v>150000</v>
      </c>
      <c r="T30" t="str">
        <f t="shared" si="0"/>
        <v>MultisoftAnpassning filformat till datalager</v>
      </c>
      <c r="U30">
        <f>IFERROR(ROUNDUP(H30*Admin!$AE$4,),"FKU")</f>
        <v>150000</v>
      </c>
      <c r="V30">
        <f>IFERROR(ROUNDUP(I30*Admin!$AE$4,),"FKU")</f>
        <v>150000</v>
      </c>
      <c r="W30">
        <f>IFERROR(ROUNDUP(J30*Admin!$AE$4,),"FKU")</f>
        <v>150000</v>
      </c>
      <c r="X30">
        <f>IFERROR(ROUNDUP(K30*Admin!$AE$4,),"FKU")</f>
        <v>150000</v>
      </c>
      <c r="Y30" t="str">
        <f>IFERROR(ROUNDUP(#REF!*Avropsmottagare!$G$4,),"FKU")</f>
        <v>FKU</v>
      </c>
      <c r="Z30">
        <f t="shared" si="1"/>
        <v>0</v>
      </c>
    </row>
    <row r="31" spans="1:26" ht="15" customHeight="1" thickBot="1" x14ac:dyDescent="0.4">
      <c r="A31" s="33" t="s">
        <v>100</v>
      </c>
      <c r="D31" s="34" t="s">
        <v>79</v>
      </c>
      <c r="E31">
        <v>10</v>
      </c>
      <c r="G31" s="34" t="s">
        <v>79</v>
      </c>
      <c r="H31" s="42">
        <v>150000</v>
      </c>
      <c r="I31" s="42">
        <v>150000</v>
      </c>
      <c r="J31" s="42">
        <v>150000</v>
      </c>
      <c r="K31" s="42">
        <v>150000</v>
      </c>
      <c r="L31" s="42">
        <v>150000</v>
      </c>
      <c r="M31" s="42">
        <v>150000</v>
      </c>
      <c r="N31" s="42">
        <v>150000</v>
      </c>
      <c r="O31" s="42">
        <v>150000</v>
      </c>
      <c r="T31" t="str">
        <f t="shared" si="0"/>
        <v>MultisoftAnpassning filformat till E-arkiv</v>
      </c>
      <c r="U31">
        <f>IFERROR(ROUNDUP(H31*Admin!$AE$4,),"FKU")</f>
        <v>150000</v>
      </c>
      <c r="V31">
        <f>IFERROR(ROUNDUP(I31*Admin!$AE$4,),"FKU")</f>
        <v>150000</v>
      </c>
      <c r="W31">
        <f>IFERROR(ROUNDUP(J31*Admin!$AE$4,),"FKU")</f>
        <v>150000</v>
      </c>
      <c r="X31">
        <f>IFERROR(ROUNDUP(K31*Admin!$AE$4,),"FKU")</f>
        <v>150000</v>
      </c>
      <c r="Y31" t="str">
        <f>IFERROR(ROUNDUP(#REF!*Avropsmottagare!$G$4,),"FKU")</f>
        <v>FKU</v>
      </c>
      <c r="Z31">
        <f t="shared" si="1"/>
        <v>0</v>
      </c>
    </row>
    <row r="32" spans="1:26" ht="15" customHeight="1" x14ac:dyDescent="0.35">
      <c r="A32" s="33" t="s">
        <v>100</v>
      </c>
      <c r="D32" s="34" t="s">
        <v>80</v>
      </c>
      <c r="E32">
        <v>11</v>
      </c>
      <c r="G32" s="34" t="s">
        <v>80</v>
      </c>
      <c r="H32" s="44">
        <v>10000</v>
      </c>
      <c r="I32" s="44">
        <v>10000</v>
      </c>
      <c r="J32" s="44">
        <v>10000</v>
      </c>
      <c r="K32" s="44">
        <v>10000</v>
      </c>
      <c r="L32" s="44">
        <v>10000</v>
      </c>
      <c r="M32" s="44">
        <v>10000</v>
      </c>
      <c r="N32" s="44">
        <v>10000</v>
      </c>
      <c r="O32" s="44">
        <v>10000</v>
      </c>
      <c r="T32" t="str">
        <f t="shared" si="0"/>
        <v>MultisoftLöpande kostnad för integration till ekonomisystem</v>
      </c>
      <c r="U32">
        <f>IFERROR(ROUNDUP(H32*Admin!$AE$4,),"FKU")</f>
        <v>10000</v>
      </c>
      <c r="V32">
        <f>IFERROR(ROUNDUP(I32*Admin!$AE$4,),"FKU")</f>
        <v>10000</v>
      </c>
      <c r="W32">
        <f>IFERROR(ROUNDUP(J32*Admin!$AE$4,),"FKU")</f>
        <v>10000</v>
      </c>
      <c r="X32">
        <f>IFERROR(ROUNDUP(K32*Admin!$AE$4,),"FKU")</f>
        <v>10000</v>
      </c>
      <c r="Y32" t="str">
        <f>IFERROR(ROUNDUP(#REF!*Avropsmottagare!$G$4,),"FKU")</f>
        <v>FKU</v>
      </c>
      <c r="Z32">
        <f t="shared" si="1"/>
        <v>0</v>
      </c>
    </row>
    <row r="33" spans="1:26" ht="15" customHeight="1" x14ac:dyDescent="0.35">
      <c r="A33" s="33" t="s">
        <v>100</v>
      </c>
      <c r="D33" s="34" t="s">
        <v>82</v>
      </c>
      <c r="E33">
        <v>12</v>
      </c>
      <c r="G33" s="34" t="s">
        <v>82</v>
      </c>
      <c r="H33" s="47">
        <v>10000</v>
      </c>
      <c r="I33" s="47">
        <v>10000</v>
      </c>
      <c r="J33" s="47">
        <v>10000</v>
      </c>
      <c r="K33" s="47">
        <v>10000</v>
      </c>
      <c r="L33" s="47">
        <v>10000</v>
      </c>
      <c r="M33" s="47">
        <v>10000</v>
      </c>
      <c r="N33" s="47">
        <v>10000</v>
      </c>
      <c r="O33" s="47">
        <v>10000</v>
      </c>
      <c r="T33" t="str">
        <f t="shared" si="0"/>
        <v>MultisoftLöpande kostnad för integration till lås- och passagesystem</v>
      </c>
      <c r="U33">
        <f>IFERROR(ROUNDUP(H33*Admin!$AE$4,),"FKU")</f>
        <v>10000</v>
      </c>
      <c r="V33">
        <f>IFERROR(ROUNDUP(I33*Admin!$AE$4,),"FKU")</f>
        <v>10000</v>
      </c>
      <c r="W33">
        <f>IFERROR(ROUNDUP(J33*Admin!$AE$4,),"FKU")</f>
        <v>10000</v>
      </c>
      <c r="X33">
        <f>IFERROR(ROUNDUP(K33*Admin!$AE$4,),"FKU")</f>
        <v>10000</v>
      </c>
      <c r="Y33" t="str">
        <f>IFERROR(ROUNDUP(#REF!*Avropsmottagare!$G$4,),"FKU")</f>
        <v>FKU</v>
      </c>
      <c r="Z33">
        <f t="shared" si="1"/>
        <v>0</v>
      </c>
    </row>
    <row r="34" spans="1:26" ht="15" customHeight="1" x14ac:dyDescent="0.35">
      <c r="A34" s="33" t="s">
        <v>100</v>
      </c>
      <c r="D34" s="34" t="s">
        <v>83</v>
      </c>
      <c r="E34">
        <v>13</v>
      </c>
      <c r="G34" s="34" t="s">
        <v>83</v>
      </c>
      <c r="H34" s="47">
        <v>10000</v>
      </c>
      <c r="I34" s="47">
        <v>10000</v>
      </c>
      <c r="J34" s="47">
        <v>10000</v>
      </c>
      <c r="K34" s="47">
        <v>10000</v>
      </c>
      <c r="L34" s="47">
        <v>10000</v>
      </c>
      <c r="M34" s="47">
        <v>10000</v>
      </c>
      <c r="N34" s="47">
        <v>10000</v>
      </c>
      <c r="O34" s="47">
        <v>10000</v>
      </c>
      <c r="T34" t="str">
        <f t="shared" si="0"/>
        <v>MultisoftLöpande kostnad för integration till datalager</v>
      </c>
      <c r="U34">
        <f>IFERROR(ROUNDUP(H34*Admin!$AE$4,),"FKU")</f>
        <v>10000</v>
      </c>
      <c r="V34">
        <f>IFERROR(ROUNDUP(I34*Admin!$AE$4,),"FKU")</f>
        <v>10000</v>
      </c>
      <c r="W34">
        <f>IFERROR(ROUNDUP(J34*Admin!$AE$4,),"FKU")</f>
        <v>10000</v>
      </c>
      <c r="X34">
        <f>IFERROR(ROUNDUP(K34*Admin!$AE$4,),"FKU")</f>
        <v>10000</v>
      </c>
      <c r="Y34" t="str">
        <f>IFERROR(ROUNDUP(#REF!*Avropsmottagare!$G$4,),"FKU")</f>
        <v>FKU</v>
      </c>
      <c r="Z34">
        <f t="shared" si="1"/>
        <v>0</v>
      </c>
    </row>
    <row r="35" spans="1:26" ht="15" customHeight="1" thickBot="1" x14ac:dyDescent="0.4">
      <c r="A35" s="33" t="s">
        <v>100</v>
      </c>
      <c r="D35" s="34" t="s">
        <v>84</v>
      </c>
      <c r="E35">
        <v>14</v>
      </c>
      <c r="G35" s="34" t="s">
        <v>84</v>
      </c>
      <c r="H35" s="52">
        <v>10000</v>
      </c>
      <c r="I35" s="52">
        <v>10000</v>
      </c>
      <c r="J35" s="52">
        <v>10000</v>
      </c>
      <c r="K35" s="52">
        <v>10000</v>
      </c>
      <c r="L35" s="52">
        <v>10000</v>
      </c>
      <c r="M35" s="52">
        <v>10000</v>
      </c>
      <c r="N35" s="52">
        <v>10000</v>
      </c>
      <c r="O35" s="52">
        <v>10000</v>
      </c>
      <c r="T35" t="str">
        <f t="shared" si="0"/>
        <v>MultisoftLöpande kostnad för integration till e-arkiv</v>
      </c>
      <c r="U35">
        <f>IFERROR(ROUNDUP(H35*Admin!$AE$4,),"FKU")</f>
        <v>10000</v>
      </c>
      <c r="V35">
        <f>IFERROR(ROUNDUP(I35*Admin!$AE$4,),"FKU")</f>
        <v>10000</v>
      </c>
      <c r="W35">
        <f>IFERROR(ROUNDUP(J35*Admin!$AE$4,),"FKU")</f>
        <v>10000</v>
      </c>
      <c r="X35">
        <f>IFERROR(ROUNDUP(K35*Admin!$AE$4,),"FKU")</f>
        <v>10000</v>
      </c>
      <c r="Y35" t="str">
        <f>IFERROR(ROUNDUP(#REF!*Avropsmottagare!$G$4,),"FKU")</f>
        <v>FKU</v>
      </c>
      <c r="Z35">
        <f t="shared" si="1"/>
        <v>0</v>
      </c>
    </row>
    <row r="36" spans="1:26" ht="15" customHeight="1" thickBot="1" x14ac:dyDescent="0.4">
      <c r="A36" s="33" t="s">
        <v>100</v>
      </c>
      <c r="D36" s="38" t="s">
        <v>85</v>
      </c>
      <c r="E36">
        <v>15</v>
      </c>
      <c r="G36" s="38" t="s">
        <v>85</v>
      </c>
      <c r="H36" s="42">
        <v>100000</v>
      </c>
      <c r="I36" s="43">
        <v>70000</v>
      </c>
      <c r="J36" s="43">
        <v>70000</v>
      </c>
      <c r="K36" s="43">
        <v>50000</v>
      </c>
      <c r="L36" s="43">
        <v>50000</v>
      </c>
      <c r="M36" s="43">
        <v>25000</v>
      </c>
      <c r="N36" s="43">
        <v>25000</v>
      </c>
      <c r="O36" s="43">
        <v>25000</v>
      </c>
      <c r="T36" t="str">
        <f t="shared" si="0"/>
        <v>MultisoftLöpande kostnad för nyttjande av Tjänsten</v>
      </c>
      <c r="U36">
        <f>IFERROR(ROUNDUP(H36*Admin!$AE$4,),"FKU")</f>
        <v>100000</v>
      </c>
      <c r="V36">
        <f>IFERROR(ROUNDUP(I36*Admin!$AE$4,),"FKU")</f>
        <v>70000</v>
      </c>
      <c r="W36">
        <f>IFERROR(ROUNDUP(J36*Admin!$AE$4,),"FKU")</f>
        <v>70000</v>
      </c>
      <c r="X36">
        <f>IFERROR(ROUNDUP(K36*Admin!$AE$4,),"FKU")</f>
        <v>50000</v>
      </c>
      <c r="Y36" t="str">
        <f>IFERROR(ROUNDUP(#REF!*Avropsmottagare!$G$4,),"FKU")</f>
        <v>FKU</v>
      </c>
      <c r="Z36">
        <f t="shared" si="1"/>
        <v>0</v>
      </c>
    </row>
    <row r="37" spans="1:26" ht="15" customHeight="1" x14ac:dyDescent="0.35">
      <c r="A37" s="33" t="s">
        <v>100</v>
      </c>
      <c r="D37" s="39" t="s">
        <v>86</v>
      </c>
      <c r="E37">
        <v>16</v>
      </c>
      <c r="G37" s="39" t="s">
        <v>86</v>
      </c>
      <c r="H37" s="50">
        <v>1628</v>
      </c>
      <c r="I37" s="45">
        <v>1628</v>
      </c>
      <c r="J37" s="45">
        <v>1628</v>
      </c>
      <c r="K37" s="45">
        <v>1628</v>
      </c>
      <c r="L37" s="45">
        <v>1628</v>
      </c>
      <c r="M37" s="45">
        <v>1628</v>
      </c>
      <c r="N37" s="45">
        <v>1628</v>
      </c>
      <c r="O37" s="45">
        <v>1628</v>
      </c>
      <c r="T37" t="str">
        <f t="shared" si="0"/>
        <v xml:space="preserve">MultisoftProjektledning/Tekniska projektledning </v>
      </c>
      <c r="U37">
        <f>IFERROR(ROUNDUP(H37*Admin!$AE$4,),"FKU")</f>
        <v>1628</v>
      </c>
      <c r="V37">
        <f>IFERROR(ROUNDUP(I37*Admin!$AE$4,),"FKU")</f>
        <v>1628</v>
      </c>
      <c r="W37">
        <f>IFERROR(ROUNDUP(J37*Admin!$AE$4,),"FKU")</f>
        <v>1628</v>
      </c>
      <c r="X37">
        <f>IFERROR(ROUNDUP(K37*Admin!$AE$4,),"FKU")</f>
        <v>1628</v>
      </c>
      <c r="Y37" t="str">
        <f>IFERROR(ROUNDUP(#REF!*Avropsmottagare!$G$4,),"FKU")</f>
        <v>FKU</v>
      </c>
      <c r="Z37">
        <f t="shared" si="1"/>
        <v>0</v>
      </c>
    </row>
    <row r="38" spans="1:26" ht="15" customHeight="1" x14ac:dyDescent="0.35">
      <c r="A38" s="33" t="s">
        <v>100</v>
      </c>
      <c r="D38" s="41" t="s">
        <v>88</v>
      </c>
      <c r="E38">
        <v>17</v>
      </c>
      <c r="G38" s="41" t="s">
        <v>88</v>
      </c>
      <c r="H38" s="51">
        <v>1628</v>
      </c>
      <c r="I38" s="46">
        <v>1628</v>
      </c>
      <c r="J38" s="46">
        <v>1628</v>
      </c>
      <c r="K38" s="46">
        <v>1628</v>
      </c>
      <c r="L38" s="46">
        <v>1628</v>
      </c>
      <c r="M38" s="46">
        <v>1628</v>
      </c>
      <c r="N38" s="46">
        <v>1628</v>
      </c>
      <c r="O38" s="46">
        <v>1628</v>
      </c>
      <c r="T38" t="str">
        <f t="shared" si="0"/>
        <v>MultisoftSystemintegration</v>
      </c>
      <c r="U38">
        <f>IFERROR(ROUNDUP(H38*Admin!$AE$4,),"FKU")</f>
        <v>1628</v>
      </c>
      <c r="V38">
        <f>IFERROR(ROUNDUP(I38*Admin!$AE$4,),"FKU")</f>
        <v>1628</v>
      </c>
      <c r="W38">
        <f>IFERROR(ROUNDUP(J38*Admin!$AE$4,),"FKU")</f>
        <v>1628</v>
      </c>
      <c r="X38">
        <f>IFERROR(ROUNDUP(K38*Admin!$AE$4,),"FKU")</f>
        <v>1628</v>
      </c>
      <c r="Y38" t="str">
        <f>IFERROR(ROUNDUP(#REF!*Avropsmottagare!$G$4,),"FKU")</f>
        <v>FKU</v>
      </c>
      <c r="Z38">
        <f t="shared" si="1"/>
        <v>0</v>
      </c>
    </row>
    <row r="39" spans="1:26" ht="15" customHeight="1" x14ac:dyDescent="0.35">
      <c r="A39" s="33" t="s">
        <v>100</v>
      </c>
      <c r="D39" s="41" t="s">
        <v>89</v>
      </c>
      <c r="E39">
        <v>18</v>
      </c>
      <c r="G39" s="41" t="s">
        <v>89</v>
      </c>
      <c r="H39" s="51">
        <v>1628</v>
      </c>
      <c r="I39" s="46">
        <v>1628</v>
      </c>
      <c r="J39" s="46">
        <v>1628</v>
      </c>
      <c r="K39" s="46">
        <v>1628</v>
      </c>
      <c r="L39" s="46">
        <v>1628</v>
      </c>
      <c r="M39" s="46">
        <v>1628</v>
      </c>
      <c r="N39" s="46">
        <v>1628</v>
      </c>
      <c r="O39" s="46">
        <v>1628</v>
      </c>
      <c r="T39" t="str">
        <f t="shared" si="0"/>
        <v>MultisoftTestledning/ Utbildning</v>
      </c>
      <c r="U39">
        <f>IFERROR(ROUNDUP(H39*Admin!$AE$4,),"FKU")</f>
        <v>1628</v>
      </c>
      <c r="V39">
        <f>IFERROR(ROUNDUP(I39*Admin!$AE$4,),"FKU")</f>
        <v>1628</v>
      </c>
      <c r="W39">
        <f>IFERROR(ROUNDUP(J39*Admin!$AE$4,),"FKU")</f>
        <v>1628</v>
      </c>
      <c r="X39">
        <f>IFERROR(ROUNDUP(K39*Admin!$AE$4,),"FKU")</f>
        <v>1628</v>
      </c>
      <c r="Y39" t="str">
        <f>IFERROR(ROUNDUP(#REF!*Avropsmottagare!$G$4,),"FKU")</f>
        <v>FKU</v>
      </c>
      <c r="Z39">
        <f t="shared" si="1"/>
        <v>0</v>
      </c>
    </row>
    <row r="40" spans="1:26" ht="15" customHeight="1" x14ac:dyDescent="0.35">
      <c r="A40" s="33" t="s">
        <v>100</v>
      </c>
      <c r="D40" s="41" t="s">
        <v>90</v>
      </c>
      <c r="E40">
        <v>19</v>
      </c>
      <c r="G40" s="41" t="s">
        <v>90</v>
      </c>
      <c r="H40" s="51">
        <v>1628</v>
      </c>
      <c r="I40" s="46">
        <v>1628</v>
      </c>
      <c r="J40" s="46">
        <v>1628</v>
      </c>
      <c r="K40" s="46">
        <v>1628</v>
      </c>
      <c r="L40" s="46">
        <v>1628</v>
      </c>
      <c r="M40" s="46">
        <v>1628</v>
      </c>
      <c r="N40" s="46">
        <v>1628</v>
      </c>
      <c r="O40" s="46">
        <v>1628</v>
      </c>
      <c r="T40" t="str">
        <f t="shared" si="0"/>
        <v>MultisoftUnika Konfigurationsuppsättning och systemutveckling </v>
      </c>
      <c r="U40">
        <f>IFERROR(ROUNDUP(H40*Admin!$AE$4,),"FKU")</f>
        <v>1628</v>
      </c>
      <c r="V40">
        <f>IFERROR(ROUNDUP(I40*Admin!$AE$4,),"FKU")</f>
        <v>1628</v>
      </c>
      <c r="W40">
        <f>IFERROR(ROUNDUP(J40*Admin!$AE$4,),"FKU")</f>
        <v>1628</v>
      </c>
      <c r="X40">
        <f>IFERROR(ROUNDUP(K40*Admin!$AE$4,),"FKU")</f>
        <v>1628</v>
      </c>
      <c r="Y40" t="str">
        <f>IFERROR(ROUNDUP(#REF!*Avropsmottagare!$G$4,),"FKU")</f>
        <v>FKU</v>
      </c>
      <c r="Z40">
        <f t="shared" si="1"/>
        <v>0</v>
      </c>
    </row>
    <row r="41" spans="1:26" ht="15" customHeight="1" thickBot="1" x14ac:dyDescent="0.4">
      <c r="A41" s="33" t="s">
        <v>100</v>
      </c>
      <c r="D41" s="34" t="s">
        <v>91</v>
      </c>
      <c r="E41">
        <v>20</v>
      </c>
      <c r="G41" s="34" t="s">
        <v>91</v>
      </c>
      <c r="H41" s="53">
        <v>1628</v>
      </c>
      <c r="I41" s="42">
        <v>1628</v>
      </c>
      <c r="J41" s="42">
        <v>1628</v>
      </c>
      <c r="K41" s="42">
        <v>1628</v>
      </c>
      <c r="L41" s="42">
        <v>1628</v>
      </c>
      <c r="M41" s="42">
        <v>1628</v>
      </c>
      <c r="N41" s="42">
        <v>1628</v>
      </c>
      <c r="O41" s="42">
        <v>1628</v>
      </c>
      <c r="T41" t="str">
        <f t="shared" si="0"/>
        <v>MultisoftVerksamhetsutveckling, förändringsledning, lösningsarkitekt </v>
      </c>
      <c r="U41">
        <f>IFERROR(ROUNDUP(H41*Admin!$AE$4,),"FKU")</f>
        <v>1628</v>
      </c>
      <c r="V41">
        <f>IFERROR(ROUNDUP(I41*Admin!$AE$4,),"FKU")</f>
        <v>1628</v>
      </c>
      <c r="W41">
        <f>IFERROR(ROUNDUP(J41*Admin!$AE$4,),"FKU")</f>
        <v>1628</v>
      </c>
      <c r="X41">
        <f>IFERROR(ROUNDUP(K41*Admin!$AE$4,),"FKU")</f>
        <v>1628</v>
      </c>
      <c r="Y41" t="str">
        <f>IFERROR(ROUNDUP(#REF!*Avropsmottagare!$G$4,),"FKU")</f>
        <v>FKU</v>
      </c>
      <c r="Z41">
        <f t="shared" si="1"/>
        <v>0</v>
      </c>
    </row>
    <row r="42" spans="1:26" ht="15" customHeight="1" thickBot="1" x14ac:dyDescent="0.4">
      <c r="A42" s="33" t="s">
        <v>101</v>
      </c>
      <c r="D42" s="34" t="s">
        <v>68</v>
      </c>
      <c r="E42">
        <v>1</v>
      </c>
      <c r="G42" s="34" t="s">
        <v>68</v>
      </c>
      <c r="H42" s="42">
        <v>20000</v>
      </c>
      <c r="I42" s="42">
        <v>20000</v>
      </c>
      <c r="J42" s="42">
        <v>20000</v>
      </c>
      <c r="K42" s="43">
        <v>15000</v>
      </c>
      <c r="L42" s="43">
        <v>15000</v>
      </c>
      <c r="M42" s="43">
        <v>10000</v>
      </c>
      <c r="N42" s="43">
        <v>10000</v>
      </c>
      <c r="O42" s="43">
        <v>10000</v>
      </c>
      <c r="T42" t="str">
        <f t="shared" si="0"/>
        <v xml:space="preserve">RbokEtableringskostnad 
I enlighet med Kontraktsvillkoren punkt 5.2.8.1. </v>
      </c>
      <c r="U42">
        <f>IFERROR(ROUNDUP(H42*Admin!$AE$4,),"FKU")</f>
        <v>20000</v>
      </c>
      <c r="V42">
        <f>IFERROR(ROUNDUP(I42*Admin!$AE$4,),"FKU")</f>
        <v>20000</v>
      </c>
      <c r="W42">
        <f>IFERROR(ROUNDUP(J42*Admin!$AE$4,),"FKU")</f>
        <v>20000</v>
      </c>
      <c r="X42">
        <f>IFERROR(ROUNDUP(K42*Admin!$AE$4,),"FKU")</f>
        <v>15000</v>
      </c>
      <c r="Y42" t="str">
        <f>IFERROR(ROUNDUP(#REF!*Avropsmottagare!$G$4,),"FKU")</f>
        <v>FKU</v>
      </c>
      <c r="Z42">
        <f t="shared" si="1"/>
        <v>0</v>
      </c>
    </row>
    <row r="43" spans="1:26" ht="15" customHeight="1" thickBot="1" x14ac:dyDescent="0.4">
      <c r="A43" s="33" t="s">
        <v>101</v>
      </c>
      <c r="D43" s="34" t="s">
        <v>70</v>
      </c>
      <c r="E43">
        <v>2</v>
      </c>
      <c r="G43" s="34" t="s">
        <v>70</v>
      </c>
      <c r="H43" s="42">
        <v>319000</v>
      </c>
      <c r="I43" s="43">
        <v>149000</v>
      </c>
      <c r="J43" s="43">
        <v>129000</v>
      </c>
      <c r="K43" s="43">
        <v>89000</v>
      </c>
      <c r="L43" s="43">
        <v>59000</v>
      </c>
      <c r="M43" s="43">
        <v>49000</v>
      </c>
      <c r="N43" s="43">
        <v>39000</v>
      </c>
      <c r="O43" s="43">
        <v>39000</v>
      </c>
      <c r="T43" t="str">
        <f t="shared" si="0"/>
        <v>RbokInförandeprojekt inkl. införandeplan
I enlighet med Kontraktsvillkoren punkt 5.2.8.2.</v>
      </c>
      <c r="U43">
        <f>IFERROR(ROUNDUP(H43*Admin!$AE$4,),"FKU")</f>
        <v>319000</v>
      </c>
      <c r="V43">
        <f>IFERROR(ROUNDUP(I43*Admin!$AE$4,),"FKU")</f>
        <v>149000</v>
      </c>
      <c r="W43">
        <f>IFERROR(ROUNDUP(J43*Admin!$AE$4,),"FKU")</f>
        <v>129000</v>
      </c>
      <c r="X43">
        <f>IFERROR(ROUNDUP(K43*Admin!$AE$4,),"FKU")</f>
        <v>89000</v>
      </c>
      <c r="Y43" t="str">
        <f>IFERROR(ROUNDUP(#REF!*Avropsmottagare!$G$4,),"FKU")</f>
        <v>FKU</v>
      </c>
      <c r="Z43">
        <f t="shared" si="1"/>
        <v>0</v>
      </c>
    </row>
    <row r="44" spans="1:26" ht="15" customHeight="1" x14ac:dyDescent="0.35">
      <c r="A44" s="33" t="s">
        <v>101</v>
      </c>
      <c r="D44" s="36" t="s">
        <v>71</v>
      </c>
      <c r="E44">
        <v>3</v>
      </c>
      <c r="G44" s="36" t="s">
        <v>71</v>
      </c>
      <c r="H44" s="44">
        <v>0</v>
      </c>
      <c r="I44" s="44">
        <v>0</v>
      </c>
      <c r="J44" s="44">
        <v>0</v>
      </c>
      <c r="K44" s="44">
        <v>0</v>
      </c>
      <c r="L44" s="44">
        <v>0</v>
      </c>
      <c r="M44" s="44">
        <v>0</v>
      </c>
      <c r="N44" s="44">
        <v>0</v>
      </c>
      <c r="O44" s="45">
        <v>0</v>
      </c>
      <c r="T44" t="str">
        <f t="shared" si="0"/>
        <v>RbokIntegration till ekonomisystem</v>
      </c>
      <c r="U44">
        <f>IFERROR(ROUNDUP(H44*Admin!$AE$4,),"FKU")</f>
        <v>0</v>
      </c>
      <c r="V44">
        <f>IFERROR(ROUNDUP(I44*Admin!$AE$4,),"FKU")</f>
        <v>0</v>
      </c>
      <c r="W44">
        <f>IFERROR(ROUNDUP(J44*Admin!$AE$4,),"FKU")</f>
        <v>0</v>
      </c>
      <c r="X44">
        <f>IFERROR(ROUNDUP(K44*Admin!$AE$4,),"FKU")</f>
        <v>0</v>
      </c>
      <c r="Y44" t="str">
        <f>IFERROR(ROUNDUP(#REF!*Avropsmottagare!$G$4,),"FKU")</f>
        <v>FKU</v>
      </c>
      <c r="Z44">
        <f t="shared" si="1"/>
        <v>0</v>
      </c>
    </row>
    <row r="45" spans="1:26" ht="15" customHeight="1" x14ac:dyDescent="0.35">
      <c r="A45" s="33" t="s">
        <v>101</v>
      </c>
      <c r="D45" s="36" t="s">
        <v>72</v>
      </c>
      <c r="E45">
        <v>4</v>
      </c>
      <c r="G45" s="36" t="s">
        <v>72</v>
      </c>
      <c r="H45" s="47">
        <v>0</v>
      </c>
      <c r="I45" s="47">
        <v>0</v>
      </c>
      <c r="J45" s="47">
        <v>0</v>
      </c>
      <c r="K45" s="47">
        <v>0</v>
      </c>
      <c r="L45" s="47">
        <v>0</v>
      </c>
      <c r="M45" s="47">
        <v>0</v>
      </c>
      <c r="N45" s="47">
        <v>0</v>
      </c>
      <c r="O45" s="46">
        <v>0</v>
      </c>
      <c r="T45" t="str">
        <f t="shared" si="0"/>
        <v>RbokIntegration till lås- och passagesystem</v>
      </c>
      <c r="U45">
        <f>IFERROR(ROUNDUP(H45*Admin!$AE$4,),"FKU")</f>
        <v>0</v>
      </c>
      <c r="V45">
        <f>IFERROR(ROUNDUP(I45*Admin!$AE$4,),"FKU")</f>
        <v>0</v>
      </c>
      <c r="W45">
        <f>IFERROR(ROUNDUP(J45*Admin!$AE$4,),"FKU")</f>
        <v>0</v>
      </c>
      <c r="X45">
        <f>IFERROR(ROUNDUP(K45*Admin!$AE$4,),"FKU")</f>
        <v>0</v>
      </c>
      <c r="Y45" t="str">
        <f>IFERROR(ROUNDUP(#REF!*Avropsmottagare!$G$4,),"FKU")</f>
        <v>FKU</v>
      </c>
      <c r="Z45">
        <f t="shared" si="1"/>
        <v>0</v>
      </c>
    </row>
    <row r="46" spans="1:26" ht="15" customHeight="1" x14ac:dyDescent="0.35">
      <c r="A46" s="33" t="s">
        <v>101</v>
      </c>
      <c r="D46" s="36" t="s">
        <v>73</v>
      </c>
      <c r="E46">
        <v>5</v>
      </c>
      <c r="G46" s="36" t="s">
        <v>73</v>
      </c>
      <c r="H46" s="47">
        <v>0</v>
      </c>
      <c r="I46" s="47">
        <v>0</v>
      </c>
      <c r="J46" s="47">
        <v>0</v>
      </c>
      <c r="K46" s="47">
        <v>0</v>
      </c>
      <c r="L46" s="47">
        <v>0</v>
      </c>
      <c r="M46" s="47">
        <v>0</v>
      </c>
      <c r="N46" s="47">
        <v>0</v>
      </c>
      <c r="O46" s="46">
        <v>0</v>
      </c>
      <c r="T46" t="str">
        <f t="shared" si="0"/>
        <v>RbokIntegration till datalager</v>
      </c>
      <c r="U46">
        <f>IFERROR(ROUNDUP(H46*Admin!$AE$4,),"FKU")</f>
        <v>0</v>
      </c>
      <c r="V46">
        <f>IFERROR(ROUNDUP(I46*Admin!$AE$4,),"FKU")</f>
        <v>0</v>
      </c>
      <c r="W46">
        <f>IFERROR(ROUNDUP(J46*Admin!$AE$4,),"FKU")</f>
        <v>0</v>
      </c>
      <c r="X46">
        <f>IFERROR(ROUNDUP(K46*Admin!$AE$4,),"FKU")</f>
        <v>0</v>
      </c>
      <c r="Y46" t="str">
        <f>IFERROR(ROUNDUP(#REF!*Avropsmottagare!$G$4,),"FKU")</f>
        <v>FKU</v>
      </c>
      <c r="Z46">
        <f t="shared" si="1"/>
        <v>0</v>
      </c>
    </row>
    <row r="47" spans="1:26" ht="15" customHeight="1" thickBot="1" x14ac:dyDescent="0.4">
      <c r="A47" s="33" t="s">
        <v>101</v>
      </c>
      <c r="D47" s="36" t="s">
        <v>74</v>
      </c>
      <c r="E47">
        <v>6</v>
      </c>
      <c r="G47" s="36" t="s">
        <v>74</v>
      </c>
      <c r="H47" s="52">
        <v>0</v>
      </c>
      <c r="I47" s="52">
        <v>0</v>
      </c>
      <c r="J47" s="52">
        <v>0</v>
      </c>
      <c r="K47" s="52">
        <v>0</v>
      </c>
      <c r="L47" s="52">
        <v>0</v>
      </c>
      <c r="M47" s="52">
        <v>0</v>
      </c>
      <c r="N47" s="52">
        <v>0</v>
      </c>
      <c r="O47" s="42">
        <v>0</v>
      </c>
      <c r="T47" t="str">
        <f t="shared" si="0"/>
        <v>RbokIntegration till e-arkiv</v>
      </c>
      <c r="U47">
        <f>IFERROR(ROUNDUP(H47*Admin!$AE$4,),"FKU")</f>
        <v>0</v>
      </c>
      <c r="V47">
        <f>IFERROR(ROUNDUP(I47*Admin!$AE$4,),"FKU")</f>
        <v>0</v>
      </c>
      <c r="W47">
        <f>IFERROR(ROUNDUP(J47*Admin!$AE$4,),"FKU")</f>
        <v>0</v>
      </c>
      <c r="X47">
        <f>IFERROR(ROUNDUP(K47*Admin!$AE$4,),"FKU")</f>
        <v>0</v>
      </c>
      <c r="Y47" t="str">
        <f>IFERROR(ROUNDUP(#REF!*Avropsmottagare!$G$4,),"FKU")</f>
        <v>FKU</v>
      </c>
      <c r="Z47">
        <f t="shared" si="1"/>
        <v>0</v>
      </c>
    </row>
    <row r="48" spans="1:26" ht="15" customHeight="1" x14ac:dyDescent="0.35">
      <c r="A48" s="33" t="s">
        <v>101</v>
      </c>
      <c r="D48" s="34" t="s">
        <v>75</v>
      </c>
      <c r="E48">
        <v>7</v>
      </c>
      <c r="G48" s="34" t="s">
        <v>75</v>
      </c>
      <c r="H48" s="46">
        <v>8000</v>
      </c>
      <c r="I48" s="46">
        <v>8000</v>
      </c>
      <c r="J48" s="46">
        <v>8000</v>
      </c>
      <c r="K48" s="46">
        <v>8000</v>
      </c>
      <c r="L48" s="46">
        <v>8000</v>
      </c>
      <c r="M48" s="46">
        <v>8000</v>
      </c>
      <c r="N48" s="46">
        <v>8000</v>
      </c>
      <c r="O48" s="46">
        <v>8000</v>
      </c>
      <c r="T48" t="str">
        <f t="shared" si="0"/>
        <v>RbokAnpassning filformat till Ekonomi, Utbetalning</v>
      </c>
      <c r="U48">
        <f>IFERROR(ROUNDUP(H48*Admin!$AE$4,),"FKU")</f>
        <v>8000</v>
      </c>
      <c r="V48">
        <f>IFERROR(ROUNDUP(I48*Admin!$AE$4,),"FKU")</f>
        <v>8000</v>
      </c>
      <c r="W48">
        <f>IFERROR(ROUNDUP(J48*Admin!$AE$4,),"FKU")</f>
        <v>8000</v>
      </c>
      <c r="X48">
        <f>IFERROR(ROUNDUP(K48*Admin!$AE$4,),"FKU")</f>
        <v>8000</v>
      </c>
      <c r="Y48" t="str">
        <f>IFERROR(ROUNDUP(#REF!*Avropsmottagare!$G$4,),"FKU")</f>
        <v>FKU</v>
      </c>
      <c r="Z48">
        <f t="shared" si="1"/>
        <v>0</v>
      </c>
    </row>
    <row r="49" spans="1:26" ht="15" customHeight="1" x14ac:dyDescent="0.35">
      <c r="A49" s="33" t="s">
        <v>101</v>
      </c>
      <c r="D49" s="34" t="s">
        <v>77</v>
      </c>
      <c r="E49">
        <v>8</v>
      </c>
      <c r="G49" s="34" t="s">
        <v>77</v>
      </c>
      <c r="H49" s="46">
        <v>8000</v>
      </c>
      <c r="I49" s="46">
        <v>8000</v>
      </c>
      <c r="J49" s="46">
        <v>8000</v>
      </c>
      <c r="K49" s="46">
        <v>8000</v>
      </c>
      <c r="L49" s="46">
        <v>8000</v>
      </c>
      <c r="M49" s="46">
        <v>8000</v>
      </c>
      <c r="N49" s="46">
        <v>8000</v>
      </c>
      <c r="O49" s="46">
        <v>8000</v>
      </c>
      <c r="T49" t="str">
        <f t="shared" si="0"/>
        <v>RbokAnpassning filformat till passagesystem</v>
      </c>
      <c r="U49">
        <f>IFERROR(ROUNDUP(H49*Admin!$AE$4,),"FKU")</f>
        <v>8000</v>
      </c>
      <c r="V49">
        <f>IFERROR(ROUNDUP(I49*Admin!$AE$4,),"FKU")</f>
        <v>8000</v>
      </c>
      <c r="W49">
        <f>IFERROR(ROUNDUP(J49*Admin!$AE$4,),"FKU")</f>
        <v>8000</v>
      </c>
      <c r="X49">
        <f>IFERROR(ROUNDUP(K49*Admin!$AE$4,),"FKU")</f>
        <v>8000</v>
      </c>
      <c r="Y49" t="str">
        <f>IFERROR(ROUNDUP(#REF!*Avropsmottagare!$G$4,),"FKU")</f>
        <v>FKU</v>
      </c>
      <c r="Z49">
        <f t="shared" si="1"/>
        <v>0</v>
      </c>
    </row>
    <row r="50" spans="1:26" ht="15" customHeight="1" x14ac:dyDescent="0.35">
      <c r="A50" s="33" t="s">
        <v>101</v>
      </c>
      <c r="D50" s="34" t="s">
        <v>78</v>
      </c>
      <c r="E50">
        <v>9</v>
      </c>
      <c r="G50" s="34" t="s">
        <v>78</v>
      </c>
      <c r="H50" s="46">
        <v>8000</v>
      </c>
      <c r="I50" s="46">
        <v>8000</v>
      </c>
      <c r="J50" s="46">
        <v>8000</v>
      </c>
      <c r="K50" s="46">
        <v>8000</v>
      </c>
      <c r="L50" s="46">
        <v>8000</v>
      </c>
      <c r="M50" s="46">
        <v>8000</v>
      </c>
      <c r="N50" s="46">
        <v>8000</v>
      </c>
      <c r="O50" s="46">
        <v>8000</v>
      </c>
      <c r="T50" t="str">
        <f t="shared" si="0"/>
        <v>RbokAnpassning filformat till datalager</v>
      </c>
      <c r="U50">
        <f>IFERROR(ROUNDUP(H50*Admin!$AE$4,),"FKU")</f>
        <v>8000</v>
      </c>
      <c r="V50">
        <f>IFERROR(ROUNDUP(I50*Admin!$AE$4,),"FKU")</f>
        <v>8000</v>
      </c>
      <c r="W50">
        <f>IFERROR(ROUNDUP(J50*Admin!$AE$4,),"FKU")</f>
        <v>8000</v>
      </c>
      <c r="X50">
        <f>IFERROR(ROUNDUP(K50*Admin!$AE$4,),"FKU")</f>
        <v>8000</v>
      </c>
      <c r="Y50" t="str">
        <f>IFERROR(ROUNDUP(#REF!*Avropsmottagare!$G$4,),"FKU")</f>
        <v>FKU</v>
      </c>
      <c r="Z50">
        <f t="shared" si="1"/>
        <v>0</v>
      </c>
    </row>
    <row r="51" spans="1:26" ht="15" customHeight="1" thickBot="1" x14ac:dyDescent="0.4">
      <c r="A51" s="33" t="s">
        <v>101</v>
      </c>
      <c r="D51" s="34" t="s">
        <v>79</v>
      </c>
      <c r="E51">
        <v>10</v>
      </c>
      <c r="G51" s="34" t="s">
        <v>79</v>
      </c>
      <c r="H51" s="46">
        <v>8000</v>
      </c>
      <c r="I51" s="46">
        <v>8000</v>
      </c>
      <c r="J51" s="46">
        <v>8000</v>
      </c>
      <c r="K51" s="46">
        <v>8000</v>
      </c>
      <c r="L51" s="46">
        <v>8000</v>
      </c>
      <c r="M51" s="46">
        <v>8000</v>
      </c>
      <c r="N51" s="46">
        <v>8000</v>
      </c>
      <c r="O51" s="46">
        <v>8000</v>
      </c>
      <c r="T51" t="str">
        <f t="shared" si="0"/>
        <v>RbokAnpassning filformat till E-arkiv</v>
      </c>
      <c r="U51">
        <f>IFERROR(ROUNDUP(H51*Admin!$AE$4,),"FKU")</f>
        <v>8000</v>
      </c>
      <c r="V51">
        <f>IFERROR(ROUNDUP(I51*Admin!$AE$4,),"FKU")</f>
        <v>8000</v>
      </c>
      <c r="W51">
        <f>IFERROR(ROUNDUP(J51*Admin!$AE$4,),"FKU")</f>
        <v>8000</v>
      </c>
      <c r="X51">
        <f>IFERROR(ROUNDUP(K51*Admin!$AE$4,),"FKU")</f>
        <v>8000</v>
      </c>
      <c r="Y51" t="str">
        <f>IFERROR(ROUNDUP(#REF!*Avropsmottagare!$G$4,),"FKU")</f>
        <v>FKU</v>
      </c>
      <c r="Z51">
        <f t="shared" si="1"/>
        <v>0</v>
      </c>
    </row>
    <row r="52" spans="1:26" ht="15" customHeight="1" x14ac:dyDescent="0.35">
      <c r="A52" s="33" t="s">
        <v>101</v>
      </c>
      <c r="D52" s="34" t="s">
        <v>80</v>
      </c>
      <c r="E52">
        <v>11</v>
      </c>
      <c r="G52" s="34" t="s">
        <v>80</v>
      </c>
      <c r="H52" s="44">
        <v>500</v>
      </c>
      <c r="I52" s="44">
        <v>500</v>
      </c>
      <c r="J52" s="44">
        <v>500</v>
      </c>
      <c r="K52" s="44">
        <v>500</v>
      </c>
      <c r="L52" s="44">
        <v>500</v>
      </c>
      <c r="M52" s="44">
        <v>500</v>
      </c>
      <c r="N52" s="44">
        <v>500</v>
      </c>
      <c r="O52" s="44">
        <v>500</v>
      </c>
      <c r="T52" t="str">
        <f t="shared" si="0"/>
        <v>RbokLöpande kostnad för integration till ekonomisystem</v>
      </c>
      <c r="U52">
        <f>IFERROR(ROUNDUP(H52*Admin!$AE$4,),"FKU")</f>
        <v>500</v>
      </c>
      <c r="V52">
        <f>IFERROR(ROUNDUP(I52*Admin!$AE$4,),"FKU")</f>
        <v>500</v>
      </c>
      <c r="W52">
        <f>IFERROR(ROUNDUP(J52*Admin!$AE$4,),"FKU")</f>
        <v>500</v>
      </c>
      <c r="X52">
        <f>IFERROR(ROUNDUP(K52*Admin!$AE$4,),"FKU")</f>
        <v>500</v>
      </c>
      <c r="Y52" t="str">
        <f>IFERROR(ROUNDUP(#REF!*Avropsmottagare!$G$4,),"FKU")</f>
        <v>FKU</v>
      </c>
      <c r="Z52">
        <f t="shared" si="1"/>
        <v>0</v>
      </c>
    </row>
    <row r="53" spans="1:26" ht="15" customHeight="1" x14ac:dyDescent="0.35">
      <c r="A53" s="33" t="s">
        <v>101</v>
      </c>
      <c r="D53" s="34" t="s">
        <v>82</v>
      </c>
      <c r="E53">
        <v>12</v>
      </c>
      <c r="G53" s="34" t="s">
        <v>82</v>
      </c>
      <c r="H53" s="47">
        <v>500</v>
      </c>
      <c r="I53" s="47">
        <v>500</v>
      </c>
      <c r="J53" s="47">
        <v>500</v>
      </c>
      <c r="K53" s="47">
        <v>500</v>
      </c>
      <c r="L53" s="47">
        <v>500</v>
      </c>
      <c r="M53" s="47">
        <v>500</v>
      </c>
      <c r="N53" s="47">
        <v>500</v>
      </c>
      <c r="O53" s="47">
        <v>500</v>
      </c>
      <c r="T53" t="str">
        <f t="shared" si="0"/>
        <v>RbokLöpande kostnad för integration till lås- och passagesystem</v>
      </c>
      <c r="U53">
        <f>IFERROR(ROUNDUP(H53*Admin!$AE$4,),"FKU")</f>
        <v>500</v>
      </c>
      <c r="V53">
        <f>IFERROR(ROUNDUP(I53*Admin!$AE$4,),"FKU")</f>
        <v>500</v>
      </c>
      <c r="W53">
        <f>IFERROR(ROUNDUP(J53*Admin!$AE$4,),"FKU")</f>
        <v>500</v>
      </c>
      <c r="X53">
        <f>IFERROR(ROUNDUP(K53*Admin!$AE$4,),"FKU")</f>
        <v>500</v>
      </c>
      <c r="Y53" t="str">
        <f>IFERROR(ROUNDUP(#REF!*Avropsmottagare!$G$4,),"FKU")</f>
        <v>FKU</v>
      </c>
      <c r="Z53">
        <f t="shared" si="1"/>
        <v>0</v>
      </c>
    </row>
    <row r="54" spans="1:26" ht="15" customHeight="1" x14ac:dyDescent="0.35">
      <c r="A54" s="33" t="s">
        <v>101</v>
      </c>
      <c r="D54" s="34" t="s">
        <v>83</v>
      </c>
      <c r="E54">
        <v>13</v>
      </c>
      <c r="G54" s="34" t="s">
        <v>83</v>
      </c>
      <c r="H54" s="47">
        <v>500</v>
      </c>
      <c r="I54" s="47">
        <v>500</v>
      </c>
      <c r="J54" s="47">
        <v>500</v>
      </c>
      <c r="K54" s="47">
        <v>500</v>
      </c>
      <c r="L54" s="47">
        <v>500</v>
      </c>
      <c r="M54" s="47">
        <v>500</v>
      </c>
      <c r="N54" s="47">
        <v>500</v>
      </c>
      <c r="O54" s="47">
        <v>500</v>
      </c>
      <c r="T54" t="str">
        <f t="shared" si="0"/>
        <v>RbokLöpande kostnad för integration till datalager</v>
      </c>
      <c r="U54">
        <f>IFERROR(ROUNDUP(H54*Admin!$AE$4,),"FKU")</f>
        <v>500</v>
      </c>
      <c r="V54">
        <f>IFERROR(ROUNDUP(I54*Admin!$AE$4,),"FKU")</f>
        <v>500</v>
      </c>
      <c r="W54">
        <f>IFERROR(ROUNDUP(J54*Admin!$AE$4,),"FKU")</f>
        <v>500</v>
      </c>
      <c r="X54">
        <f>IFERROR(ROUNDUP(K54*Admin!$AE$4,),"FKU")</f>
        <v>500</v>
      </c>
      <c r="Y54" t="str">
        <f>IFERROR(ROUNDUP(#REF!*Avropsmottagare!$G$4,),"FKU")</f>
        <v>FKU</v>
      </c>
      <c r="Z54">
        <f t="shared" si="1"/>
        <v>0</v>
      </c>
    </row>
    <row r="55" spans="1:26" ht="15" customHeight="1" thickBot="1" x14ac:dyDescent="0.4">
      <c r="A55" s="33" t="s">
        <v>101</v>
      </c>
      <c r="D55" s="34" t="s">
        <v>84</v>
      </c>
      <c r="E55">
        <v>14</v>
      </c>
      <c r="G55" s="34" t="s">
        <v>84</v>
      </c>
      <c r="H55" s="52">
        <v>500</v>
      </c>
      <c r="I55" s="52">
        <v>500</v>
      </c>
      <c r="J55" s="52">
        <v>500</v>
      </c>
      <c r="K55" s="52">
        <v>500</v>
      </c>
      <c r="L55" s="52">
        <v>500</v>
      </c>
      <c r="M55" s="52">
        <v>500</v>
      </c>
      <c r="N55" s="52">
        <v>500</v>
      </c>
      <c r="O55" s="52">
        <v>500</v>
      </c>
      <c r="T55" t="str">
        <f t="shared" si="0"/>
        <v>RbokLöpande kostnad för integration till e-arkiv</v>
      </c>
      <c r="U55">
        <f>IFERROR(ROUNDUP(H55*Admin!$AE$4,),"FKU")</f>
        <v>500</v>
      </c>
      <c r="V55">
        <f>IFERROR(ROUNDUP(I55*Admin!$AE$4,),"FKU")</f>
        <v>500</v>
      </c>
      <c r="W55">
        <f>IFERROR(ROUNDUP(J55*Admin!$AE$4,),"FKU")</f>
        <v>500</v>
      </c>
      <c r="X55">
        <f>IFERROR(ROUNDUP(K55*Admin!$AE$4,),"FKU")</f>
        <v>500</v>
      </c>
      <c r="Y55" t="str">
        <f>IFERROR(ROUNDUP(#REF!*Avropsmottagare!$G$4,),"FKU")</f>
        <v>FKU</v>
      </c>
      <c r="Z55">
        <f t="shared" si="1"/>
        <v>0</v>
      </c>
    </row>
    <row r="56" spans="1:26" ht="15" customHeight="1" thickBot="1" x14ac:dyDescent="0.4">
      <c r="A56" s="33" t="s">
        <v>101</v>
      </c>
      <c r="D56" s="38" t="s">
        <v>85</v>
      </c>
      <c r="E56">
        <v>15</v>
      </c>
      <c r="G56" s="38" t="s">
        <v>85</v>
      </c>
      <c r="H56" s="42">
        <v>79000</v>
      </c>
      <c r="I56" s="43">
        <v>28000</v>
      </c>
      <c r="J56" s="43">
        <v>26000</v>
      </c>
      <c r="K56" s="43">
        <v>20000</v>
      </c>
      <c r="L56" s="43">
        <v>16000</v>
      </c>
      <c r="M56" s="43">
        <v>12000</v>
      </c>
      <c r="N56" s="43">
        <v>7000</v>
      </c>
      <c r="O56" s="43">
        <v>6000</v>
      </c>
      <c r="T56" t="str">
        <f t="shared" si="0"/>
        <v>RbokLöpande kostnad för nyttjande av Tjänsten</v>
      </c>
      <c r="U56">
        <f>IFERROR(ROUNDUP(H56*Admin!$AE$4,),"FKU")</f>
        <v>79000</v>
      </c>
      <c r="V56">
        <f>IFERROR(ROUNDUP(I56*Admin!$AE$4,),"FKU")</f>
        <v>28000</v>
      </c>
      <c r="W56">
        <f>IFERROR(ROUNDUP(J56*Admin!$AE$4,),"FKU")</f>
        <v>26000</v>
      </c>
      <c r="X56">
        <f>IFERROR(ROUNDUP(K56*Admin!$AE$4,),"FKU")</f>
        <v>20000</v>
      </c>
      <c r="Y56" t="str">
        <f>IFERROR(ROUNDUP(#REF!*Avropsmottagare!$G$4,),"FKU")</f>
        <v>FKU</v>
      </c>
      <c r="Z56">
        <f t="shared" si="1"/>
        <v>0</v>
      </c>
    </row>
    <row r="57" spans="1:26" ht="15" customHeight="1" x14ac:dyDescent="0.35">
      <c r="A57" s="33" t="s">
        <v>101</v>
      </c>
      <c r="D57" s="39" t="s">
        <v>86</v>
      </c>
      <c r="E57">
        <v>16</v>
      </c>
      <c r="G57" s="39" t="s">
        <v>86</v>
      </c>
      <c r="H57" s="50">
        <v>1100</v>
      </c>
      <c r="I57" s="50">
        <v>1100</v>
      </c>
      <c r="J57" s="50">
        <v>1100</v>
      </c>
      <c r="K57" s="50">
        <v>1100</v>
      </c>
      <c r="L57" s="50">
        <v>1100</v>
      </c>
      <c r="M57" s="50">
        <v>1100</v>
      </c>
      <c r="N57" s="50">
        <v>1100</v>
      </c>
      <c r="O57" s="50">
        <v>1100</v>
      </c>
      <c r="T57" t="str">
        <f t="shared" si="0"/>
        <v xml:space="preserve">RbokProjektledning/Tekniska projektledning </v>
      </c>
      <c r="U57">
        <f>IFERROR(ROUNDUP(H57*Admin!$AE$4,),"FKU")</f>
        <v>1100</v>
      </c>
      <c r="V57">
        <f>IFERROR(ROUNDUP(I57*Admin!$AE$4,),"FKU")</f>
        <v>1100</v>
      </c>
      <c r="W57">
        <f>IFERROR(ROUNDUP(J57*Admin!$AE$4,),"FKU")</f>
        <v>1100</v>
      </c>
      <c r="X57">
        <f>IFERROR(ROUNDUP(K57*Admin!$AE$4,),"FKU")</f>
        <v>1100</v>
      </c>
      <c r="Y57" t="str">
        <f>IFERROR(ROUNDUP(#REF!*Avropsmottagare!$G$4,),"FKU")</f>
        <v>FKU</v>
      </c>
      <c r="Z57">
        <f t="shared" si="1"/>
        <v>0</v>
      </c>
    </row>
    <row r="58" spans="1:26" ht="15" customHeight="1" x14ac:dyDescent="0.35">
      <c r="A58" s="33" t="s">
        <v>101</v>
      </c>
      <c r="D58" s="41" t="s">
        <v>88</v>
      </c>
      <c r="E58">
        <v>17</v>
      </c>
      <c r="G58" s="41" t="s">
        <v>88</v>
      </c>
      <c r="H58" s="51">
        <v>1150</v>
      </c>
      <c r="I58" s="51">
        <v>1150</v>
      </c>
      <c r="J58" s="51">
        <v>1150</v>
      </c>
      <c r="K58" s="51">
        <v>1150</v>
      </c>
      <c r="L58" s="51">
        <v>1150</v>
      </c>
      <c r="M58" s="51">
        <v>1150</v>
      </c>
      <c r="N58" s="51">
        <v>1150</v>
      </c>
      <c r="O58" s="51">
        <v>1150</v>
      </c>
      <c r="T58" t="str">
        <f t="shared" si="0"/>
        <v>RbokSystemintegration</v>
      </c>
      <c r="U58">
        <f>IFERROR(ROUNDUP(H58*Admin!$AE$4,),"FKU")</f>
        <v>1150</v>
      </c>
      <c r="V58">
        <f>IFERROR(ROUNDUP(I58*Admin!$AE$4,),"FKU")</f>
        <v>1150</v>
      </c>
      <c r="W58">
        <f>IFERROR(ROUNDUP(J58*Admin!$AE$4,),"FKU")</f>
        <v>1150</v>
      </c>
      <c r="X58">
        <f>IFERROR(ROUNDUP(K58*Admin!$AE$4,),"FKU")</f>
        <v>1150</v>
      </c>
      <c r="Y58" t="str">
        <f>IFERROR(ROUNDUP(#REF!*Avropsmottagare!$G$4,),"FKU")</f>
        <v>FKU</v>
      </c>
      <c r="Z58">
        <f t="shared" si="1"/>
        <v>0</v>
      </c>
    </row>
    <row r="59" spans="1:26" ht="15" customHeight="1" x14ac:dyDescent="0.35">
      <c r="A59" s="33" t="s">
        <v>101</v>
      </c>
      <c r="D59" s="41" t="s">
        <v>89</v>
      </c>
      <c r="E59">
        <v>18</v>
      </c>
      <c r="G59" s="41" t="s">
        <v>89</v>
      </c>
      <c r="H59" s="51">
        <v>1000</v>
      </c>
      <c r="I59" s="51">
        <v>1000</v>
      </c>
      <c r="J59" s="51">
        <v>1000</v>
      </c>
      <c r="K59" s="51">
        <v>1000</v>
      </c>
      <c r="L59" s="51">
        <v>1000</v>
      </c>
      <c r="M59" s="51">
        <v>1000</v>
      </c>
      <c r="N59" s="51">
        <v>1000</v>
      </c>
      <c r="O59" s="51">
        <v>1000</v>
      </c>
      <c r="T59" t="str">
        <f t="shared" si="0"/>
        <v>RbokTestledning/ Utbildning</v>
      </c>
      <c r="U59">
        <f>IFERROR(ROUNDUP(H59*Admin!$AE$4,),"FKU")</f>
        <v>1000</v>
      </c>
      <c r="V59">
        <f>IFERROR(ROUNDUP(I59*Admin!$AE$4,),"FKU")</f>
        <v>1000</v>
      </c>
      <c r="W59">
        <f>IFERROR(ROUNDUP(J59*Admin!$AE$4,),"FKU")</f>
        <v>1000</v>
      </c>
      <c r="X59">
        <f>IFERROR(ROUNDUP(K59*Admin!$AE$4,),"FKU")</f>
        <v>1000</v>
      </c>
      <c r="Y59" t="str">
        <f>IFERROR(ROUNDUP(#REF!*Avropsmottagare!$G$4,),"FKU")</f>
        <v>FKU</v>
      </c>
      <c r="Z59">
        <f t="shared" si="1"/>
        <v>0</v>
      </c>
    </row>
    <row r="60" spans="1:26" ht="15" customHeight="1" x14ac:dyDescent="0.35">
      <c r="A60" s="33" t="s">
        <v>101</v>
      </c>
      <c r="D60" s="41" t="s">
        <v>90</v>
      </c>
      <c r="E60">
        <v>19</v>
      </c>
      <c r="G60" s="41" t="s">
        <v>90</v>
      </c>
      <c r="H60" s="51">
        <v>1000</v>
      </c>
      <c r="I60" s="51">
        <v>1000</v>
      </c>
      <c r="J60" s="51">
        <v>1000</v>
      </c>
      <c r="K60" s="51">
        <v>1000</v>
      </c>
      <c r="L60" s="51">
        <v>1000</v>
      </c>
      <c r="M60" s="51">
        <v>1000</v>
      </c>
      <c r="N60" s="51">
        <v>1000</v>
      </c>
      <c r="O60" s="51">
        <v>1000</v>
      </c>
      <c r="T60" t="str">
        <f t="shared" si="0"/>
        <v>RbokUnika Konfigurationsuppsättning och systemutveckling </v>
      </c>
      <c r="U60">
        <f>IFERROR(ROUNDUP(H60*Admin!$AE$4,),"FKU")</f>
        <v>1000</v>
      </c>
      <c r="V60">
        <f>IFERROR(ROUNDUP(I60*Admin!$AE$4,),"FKU")</f>
        <v>1000</v>
      </c>
      <c r="W60">
        <f>IFERROR(ROUNDUP(J60*Admin!$AE$4,),"FKU")</f>
        <v>1000</v>
      </c>
      <c r="X60">
        <f>IFERROR(ROUNDUP(K60*Admin!$AE$4,),"FKU")</f>
        <v>1000</v>
      </c>
      <c r="Y60" t="str">
        <f>IFERROR(ROUNDUP(#REF!*Avropsmottagare!$G$4,),"FKU")</f>
        <v>FKU</v>
      </c>
      <c r="Z60">
        <f t="shared" si="1"/>
        <v>0</v>
      </c>
    </row>
    <row r="61" spans="1:26" ht="15" customHeight="1" x14ac:dyDescent="0.35">
      <c r="A61" s="33" t="s">
        <v>101</v>
      </c>
      <c r="D61" s="34" t="s">
        <v>91</v>
      </c>
      <c r="E61">
        <v>20</v>
      </c>
      <c r="G61" s="34" t="s">
        <v>91</v>
      </c>
      <c r="H61" s="51">
        <v>1000</v>
      </c>
      <c r="I61" s="51">
        <v>1000</v>
      </c>
      <c r="J61" s="51">
        <v>1000</v>
      </c>
      <c r="K61" s="51">
        <v>1000</v>
      </c>
      <c r="L61" s="51">
        <v>1000</v>
      </c>
      <c r="M61" s="51">
        <v>1000</v>
      </c>
      <c r="N61" s="51">
        <v>1000</v>
      </c>
      <c r="O61" s="51">
        <v>1000</v>
      </c>
      <c r="T61" t="str">
        <f t="shared" si="0"/>
        <v>RbokVerksamhetsutveckling, förändringsledning, lösningsarkitekt </v>
      </c>
      <c r="U61">
        <f>IFERROR(ROUNDUP(H61*Admin!$AE$4,),"FKU")</f>
        <v>1000</v>
      </c>
      <c r="V61">
        <f>IFERROR(ROUNDUP(I61*Admin!$AE$4,),"FKU")</f>
        <v>1000</v>
      </c>
      <c r="W61">
        <f>IFERROR(ROUNDUP(J61*Admin!$AE$4,),"FKU")</f>
        <v>1000</v>
      </c>
      <c r="X61">
        <f>IFERROR(ROUNDUP(K61*Admin!$AE$4,),"FKU")</f>
        <v>1000</v>
      </c>
      <c r="Y61" t="str">
        <f>IFERROR(ROUNDUP(#REF!*Avropsmottagare!$G$4,),"FKU")</f>
        <v>FKU</v>
      </c>
      <c r="Z61">
        <f t="shared" si="1"/>
        <v>0</v>
      </c>
    </row>
    <row r="62" spans="1:26" ht="15" customHeight="1" x14ac:dyDescent="0.35"/>
    <row r="63" spans="1:26" ht="15" customHeight="1" x14ac:dyDescent="0.35"/>
    <row r="64" spans="1:26"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row r="267" ht="15" customHeight="1" x14ac:dyDescent="0.35"/>
    <row r="268" ht="15" customHeight="1" x14ac:dyDescent="0.35"/>
    <row r="269" ht="15" customHeight="1" x14ac:dyDescent="0.35"/>
    <row r="270" ht="15" customHeight="1" x14ac:dyDescent="0.35"/>
    <row r="271" ht="15" customHeight="1" x14ac:dyDescent="0.35"/>
    <row r="272" ht="15" customHeight="1" x14ac:dyDescent="0.35"/>
    <row r="273" ht="15" customHeight="1" x14ac:dyDescent="0.35"/>
    <row r="274" ht="15" customHeight="1" x14ac:dyDescent="0.35"/>
    <row r="275" ht="15" customHeight="1" x14ac:dyDescent="0.35"/>
    <row r="276" ht="15" customHeight="1" x14ac:dyDescent="0.35"/>
    <row r="277" ht="15" customHeight="1" x14ac:dyDescent="0.35"/>
    <row r="278" ht="15" customHeight="1" x14ac:dyDescent="0.35"/>
    <row r="279" ht="15" customHeight="1" x14ac:dyDescent="0.35"/>
    <row r="280" ht="15" customHeight="1" x14ac:dyDescent="0.35"/>
    <row r="281" ht="15" customHeight="1" x14ac:dyDescent="0.35"/>
    <row r="282" ht="15" customHeight="1" x14ac:dyDescent="0.35"/>
    <row r="283" ht="15" customHeight="1" x14ac:dyDescent="0.35"/>
    <row r="284" ht="15" customHeight="1" x14ac:dyDescent="0.35"/>
    <row r="285" ht="15" customHeight="1" x14ac:dyDescent="0.35"/>
    <row r="286" ht="15" customHeight="1" x14ac:dyDescent="0.35"/>
    <row r="287" ht="15" customHeight="1" x14ac:dyDescent="0.35"/>
    <row r="288" ht="15" customHeight="1" x14ac:dyDescent="0.35"/>
    <row r="289" ht="15" customHeight="1" x14ac:dyDescent="0.35"/>
    <row r="290" ht="15" customHeight="1" x14ac:dyDescent="0.35"/>
    <row r="291" ht="15" customHeight="1" x14ac:dyDescent="0.35"/>
    <row r="292" ht="15" customHeight="1" x14ac:dyDescent="0.35"/>
    <row r="293" ht="15" customHeight="1" x14ac:dyDescent="0.35"/>
    <row r="294" ht="15" customHeight="1" x14ac:dyDescent="0.35"/>
    <row r="295" ht="15" customHeight="1" x14ac:dyDescent="0.35"/>
    <row r="296" ht="15" customHeight="1" x14ac:dyDescent="0.35"/>
    <row r="297" ht="15" customHeight="1" x14ac:dyDescent="0.35"/>
    <row r="298" ht="15" customHeight="1" x14ac:dyDescent="0.35"/>
    <row r="299" ht="15" customHeight="1" x14ac:dyDescent="0.35"/>
    <row r="300" ht="15" customHeight="1" x14ac:dyDescent="0.35"/>
    <row r="301" ht="15" customHeight="1" x14ac:dyDescent="0.35"/>
    <row r="302" ht="15" customHeight="1" x14ac:dyDescent="0.35"/>
    <row r="303" ht="15" customHeight="1" x14ac:dyDescent="0.35"/>
    <row r="304" ht="15" customHeight="1" x14ac:dyDescent="0.35"/>
    <row r="305" ht="15" customHeight="1" x14ac:dyDescent="0.35"/>
    <row r="306" ht="15" customHeight="1" x14ac:dyDescent="0.35"/>
    <row r="307" ht="15" customHeight="1" x14ac:dyDescent="0.35"/>
    <row r="308" ht="15" customHeight="1" x14ac:dyDescent="0.35"/>
    <row r="309" ht="15" customHeight="1" x14ac:dyDescent="0.35"/>
    <row r="310" ht="15" customHeight="1" x14ac:dyDescent="0.35"/>
    <row r="311" ht="15" customHeight="1" x14ac:dyDescent="0.35"/>
    <row r="312" ht="15" customHeight="1" x14ac:dyDescent="0.35"/>
    <row r="313" ht="15" customHeight="1" x14ac:dyDescent="0.35"/>
    <row r="314" ht="15" customHeight="1" x14ac:dyDescent="0.35"/>
    <row r="315" ht="15" customHeight="1" x14ac:dyDescent="0.35"/>
    <row r="316" ht="15" customHeight="1" x14ac:dyDescent="0.35"/>
    <row r="317" ht="15" customHeight="1" x14ac:dyDescent="0.35"/>
    <row r="318" ht="15" customHeight="1" x14ac:dyDescent="0.35"/>
    <row r="319" ht="15" customHeight="1" x14ac:dyDescent="0.35"/>
    <row r="320" ht="15" customHeight="1" x14ac:dyDescent="0.35"/>
    <row r="321" ht="15" customHeight="1" x14ac:dyDescent="0.35"/>
    <row r="322" ht="15" customHeight="1" x14ac:dyDescent="0.35"/>
    <row r="323" ht="15" customHeight="1" x14ac:dyDescent="0.35"/>
    <row r="324" ht="15" customHeight="1" x14ac:dyDescent="0.35"/>
    <row r="325" ht="15" customHeight="1" x14ac:dyDescent="0.35"/>
    <row r="326" ht="15" customHeight="1" x14ac:dyDescent="0.35"/>
    <row r="327" ht="15" customHeight="1" x14ac:dyDescent="0.35"/>
    <row r="328" ht="15" customHeight="1" x14ac:dyDescent="0.35"/>
    <row r="329" ht="15" customHeight="1" x14ac:dyDescent="0.35"/>
    <row r="330" ht="15" customHeight="1" x14ac:dyDescent="0.35"/>
    <row r="331" ht="15" customHeight="1" x14ac:dyDescent="0.35"/>
    <row r="332" ht="15" customHeight="1" x14ac:dyDescent="0.35"/>
    <row r="333" ht="15" customHeight="1" x14ac:dyDescent="0.35"/>
    <row r="334" ht="15" customHeight="1" x14ac:dyDescent="0.35"/>
    <row r="335" ht="15" customHeight="1" x14ac:dyDescent="0.35"/>
    <row r="336" ht="15" customHeight="1" x14ac:dyDescent="0.35"/>
    <row r="337" ht="15" customHeight="1" x14ac:dyDescent="0.35"/>
    <row r="338" ht="15" customHeight="1" x14ac:dyDescent="0.35"/>
    <row r="339" ht="15" customHeight="1" x14ac:dyDescent="0.35"/>
    <row r="340" ht="15" customHeight="1" x14ac:dyDescent="0.35"/>
    <row r="341" ht="15" customHeight="1" x14ac:dyDescent="0.35"/>
    <row r="342" ht="15" customHeight="1" x14ac:dyDescent="0.35"/>
    <row r="343" ht="15" customHeight="1" x14ac:dyDescent="0.35"/>
    <row r="344" ht="15" customHeight="1" x14ac:dyDescent="0.35"/>
    <row r="345" ht="15" customHeight="1" x14ac:dyDescent="0.35"/>
    <row r="346" ht="15" customHeight="1" x14ac:dyDescent="0.35"/>
    <row r="347" ht="15" customHeight="1" x14ac:dyDescent="0.35"/>
    <row r="348" ht="15" customHeight="1" x14ac:dyDescent="0.35"/>
    <row r="349" ht="15" customHeight="1" x14ac:dyDescent="0.35"/>
    <row r="350" ht="15" customHeight="1"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row r="373" ht="15" customHeight="1" x14ac:dyDescent="0.35"/>
    <row r="374" ht="15" customHeight="1" x14ac:dyDescent="0.35"/>
    <row r="375" ht="15" customHeight="1" x14ac:dyDescent="0.35"/>
    <row r="376" ht="15" customHeight="1" x14ac:dyDescent="0.35"/>
    <row r="377" ht="15" customHeight="1" x14ac:dyDescent="0.35"/>
    <row r="378" ht="15" customHeight="1" x14ac:dyDescent="0.35"/>
    <row r="379" ht="15" customHeight="1" x14ac:dyDescent="0.35"/>
    <row r="380" ht="15" customHeight="1" x14ac:dyDescent="0.35"/>
    <row r="381" ht="15" customHeight="1" x14ac:dyDescent="0.35"/>
  </sheetData>
  <autoFilter ref="A1:Y1345" xr:uid="{00000000-0009-0000-0000-000002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E6450A"/>
  </sheetPr>
  <dimension ref="A1:AQ65"/>
  <sheetViews>
    <sheetView showGridLines="0" tabSelected="1" zoomScale="80" zoomScaleNormal="80" workbookViewId="0">
      <selection activeCell="M7" sqref="M7"/>
    </sheetView>
  </sheetViews>
  <sheetFormatPr defaultRowHeight="14.5" x14ac:dyDescent="0.35"/>
  <cols>
    <col min="1" max="1" width="1.453125" customWidth="1"/>
    <col min="2" max="2" width="1.54296875" customWidth="1"/>
    <col min="3" max="3" width="58.54296875" customWidth="1"/>
    <col min="4" max="4" width="9.1796875" customWidth="1"/>
    <col min="5" max="5" width="13.453125" customWidth="1"/>
    <col min="6" max="6" width="8" customWidth="1"/>
    <col min="7" max="7" width="16.26953125" customWidth="1"/>
    <col min="8" max="8" width="1.453125" customWidth="1"/>
    <col min="9" max="9" width="2" customWidth="1"/>
    <col min="10" max="10" width="0.1796875" customWidth="1"/>
    <col min="11" max="11" width="64.1796875" customWidth="1"/>
    <col min="12" max="12" width="12.453125" customWidth="1"/>
    <col min="13" max="13" width="14.453125" customWidth="1"/>
    <col min="14" max="14" width="15.453125" customWidth="1"/>
    <col min="15" max="15" width="3" customWidth="1"/>
    <col min="16" max="19" width="8.54296875" hidden="1" customWidth="1"/>
    <col min="20" max="22" width="1" customWidth="1"/>
    <col min="23" max="23" width="1.54296875" customWidth="1"/>
    <col min="24" max="24" width="2" customWidth="1"/>
    <col min="25" max="25" width="16.1796875" customWidth="1"/>
  </cols>
  <sheetData>
    <row r="1" spans="1:43" ht="5.15" customHeight="1" x14ac:dyDescent="0.35"/>
    <row r="2" spans="1:43" s="2" customFormat="1" ht="56.5" customHeight="1" x14ac:dyDescent="0.35">
      <c r="A2"/>
      <c r="B2" s="54" t="s">
        <v>51</v>
      </c>
      <c r="C2" s="103" t="s">
        <v>410</v>
      </c>
      <c r="D2" s="171" t="s">
        <v>517</v>
      </c>
      <c r="E2" s="172"/>
      <c r="F2" s="172"/>
      <c r="G2" s="173"/>
      <c r="H2" s="56"/>
      <c r="I2" s="56"/>
      <c r="J2" s="56"/>
      <c r="K2" s="55" t="s">
        <v>104</v>
      </c>
      <c r="L2" s="169">
        <v>48</v>
      </c>
      <c r="M2" s="170"/>
      <c r="N2" s="123" t="str">
        <f>Instruktioner!L3</f>
        <v>Version 1.0</v>
      </c>
      <c r="O2" s="56"/>
      <c r="P2" s="56"/>
      <c r="Q2" s="56"/>
      <c r="R2" s="56"/>
      <c r="S2" s="56"/>
      <c r="T2" s="56"/>
      <c r="U2" s="56"/>
      <c r="V2" s="57"/>
      <c r="W2"/>
      <c r="X2"/>
      <c r="Y2"/>
      <c r="Z2"/>
      <c r="AA2"/>
      <c r="AB2"/>
      <c r="AC2"/>
      <c r="AD2"/>
      <c r="AE2"/>
      <c r="AF2"/>
      <c r="AG2"/>
      <c r="AH2"/>
      <c r="AI2"/>
      <c r="AJ2"/>
      <c r="AK2"/>
      <c r="AL2"/>
      <c r="AM2"/>
      <c r="AN2"/>
      <c r="AO2"/>
      <c r="AP2"/>
      <c r="AQ2"/>
    </row>
    <row r="3" spans="1:43" ht="29.25" customHeight="1" x14ac:dyDescent="0.35">
      <c r="D3" s="168" t="s">
        <v>423</v>
      </c>
      <c r="E3" s="168"/>
      <c r="F3" s="168"/>
      <c r="G3" s="168"/>
      <c r="H3" s="168"/>
      <c r="I3" s="168"/>
      <c r="J3" s="168"/>
      <c r="K3" s="168"/>
    </row>
    <row r="4" spans="1:43" ht="29.25" customHeight="1" x14ac:dyDescent="0.35">
      <c r="C4" s="54" t="s">
        <v>421</v>
      </c>
      <c r="D4" s="106" t="s">
        <v>514</v>
      </c>
      <c r="E4" s="157"/>
      <c r="F4" s="106"/>
      <c r="G4" s="106"/>
    </row>
    <row r="5" spans="1:43" ht="29.25" customHeight="1" x14ac:dyDescent="0.5">
      <c r="C5" s="116" t="s">
        <v>414</v>
      </c>
      <c r="D5" t="s">
        <v>411</v>
      </c>
      <c r="L5" s="115" t="s">
        <v>63</v>
      </c>
      <c r="M5" s="110" t="s">
        <v>402</v>
      </c>
    </row>
    <row r="6" spans="1:43" ht="29.25" customHeight="1" x14ac:dyDescent="0.5">
      <c r="C6" s="116" t="s">
        <v>408</v>
      </c>
      <c r="D6" t="s">
        <v>412</v>
      </c>
      <c r="L6" s="115" t="s">
        <v>64</v>
      </c>
      <c r="M6" s="110" t="s">
        <v>402</v>
      </c>
    </row>
    <row r="7" spans="1:43" ht="29.25" customHeight="1" x14ac:dyDescent="0.5">
      <c r="C7" s="116" t="s">
        <v>409</v>
      </c>
      <c r="D7" t="s">
        <v>413</v>
      </c>
      <c r="L7" s="115" t="s">
        <v>403</v>
      </c>
      <c r="M7" s="110" t="s">
        <v>402</v>
      </c>
    </row>
    <row r="8" spans="1:43" ht="29.25" customHeight="1" x14ac:dyDescent="0.35"/>
    <row r="9" spans="1:43" ht="29.15" customHeight="1" x14ac:dyDescent="0.35">
      <c r="C9" s="117" t="s">
        <v>513</v>
      </c>
      <c r="D9" s="167" t="s">
        <v>512</v>
      </c>
      <c r="E9" s="167"/>
      <c r="F9" s="167"/>
      <c r="G9" s="167"/>
      <c r="H9" s="167"/>
      <c r="I9" s="167"/>
      <c r="J9" s="167"/>
      <c r="K9" s="167"/>
      <c r="L9" s="119" t="s">
        <v>99</v>
      </c>
      <c r="M9" s="119" t="s">
        <v>100</v>
      </c>
      <c r="N9" s="119" t="s">
        <v>101</v>
      </c>
    </row>
    <row r="10" spans="1:43" ht="72.75" customHeight="1" x14ac:dyDescent="0.5">
      <c r="C10" s="118" t="s">
        <v>416</v>
      </c>
      <c r="D10" s="163" t="s">
        <v>404</v>
      </c>
      <c r="E10" s="163"/>
      <c r="F10" s="163"/>
      <c r="G10" s="163"/>
      <c r="H10" s="163"/>
      <c r="I10" s="163"/>
      <c r="J10" s="163"/>
      <c r="K10" s="164"/>
      <c r="L10" s="110" t="s">
        <v>106</v>
      </c>
      <c r="M10" s="110" t="s">
        <v>106</v>
      </c>
      <c r="N10" s="110" t="s">
        <v>106</v>
      </c>
    </row>
    <row r="11" spans="1:43" ht="67.5" customHeight="1" x14ac:dyDescent="0.5">
      <c r="C11" s="118" t="s">
        <v>415</v>
      </c>
      <c r="D11" s="163" t="s">
        <v>405</v>
      </c>
      <c r="E11" s="163"/>
      <c r="F11" s="163"/>
      <c r="G11" s="163"/>
      <c r="H11" s="163"/>
      <c r="I11" s="163"/>
      <c r="J11" s="163"/>
      <c r="K11" s="164"/>
      <c r="L11" s="110" t="s">
        <v>106</v>
      </c>
      <c r="M11" s="110" t="s">
        <v>106</v>
      </c>
      <c r="N11" s="110" t="s">
        <v>106</v>
      </c>
    </row>
    <row r="12" spans="1:43" ht="65.25" customHeight="1" x14ac:dyDescent="0.5">
      <c r="C12" s="118" t="s">
        <v>417</v>
      </c>
      <c r="D12" s="163" t="s">
        <v>406</v>
      </c>
      <c r="E12" s="163"/>
      <c r="F12" s="163"/>
      <c r="G12" s="163"/>
      <c r="H12" s="163"/>
      <c r="I12" s="163"/>
      <c r="J12" s="163"/>
      <c r="K12" s="164"/>
      <c r="L12" s="110" t="s">
        <v>106</v>
      </c>
      <c r="M12" s="110" t="s">
        <v>106</v>
      </c>
      <c r="N12" s="110" t="s">
        <v>106</v>
      </c>
    </row>
    <row r="13" spans="1:43" ht="88.5" customHeight="1" x14ac:dyDescent="0.5">
      <c r="C13" s="118" t="s">
        <v>418</v>
      </c>
      <c r="D13" s="163" t="s">
        <v>407</v>
      </c>
      <c r="E13" s="163"/>
      <c r="F13" s="163"/>
      <c r="G13" s="163"/>
      <c r="H13" s="163"/>
      <c r="I13" s="163"/>
      <c r="J13" s="163"/>
      <c r="K13" s="164"/>
      <c r="L13" s="110" t="s">
        <v>106</v>
      </c>
      <c r="M13" s="110" t="s">
        <v>106</v>
      </c>
      <c r="N13" s="110" t="s">
        <v>106</v>
      </c>
    </row>
    <row r="14" spans="1:43" ht="31" customHeight="1" x14ac:dyDescent="0.35">
      <c r="C14" s="104"/>
      <c r="D14" s="102"/>
      <c r="E14" s="102"/>
      <c r="F14" s="102"/>
      <c r="G14" s="102"/>
      <c r="H14" s="102"/>
      <c r="I14" s="102"/>
      <c r="J14" s="102"/>
      <c r="K14" s="102"/>
    </row>
    <row r="15" spans="1:43" ht="38.25" customHeight="1" x14ac:dyDescent="0.35">
      <c r="C15" s="117" t="s">
        <v>422</v>
      </c>
    </row>
    <row r="16" spans="1:43" ht="5.15" customHeight="1" thickBot="1" x14ac:dyDescent="0.4"/>
    <row r="17" spans="2:26" ht="17.149999999999999" customHeight="1" x14ac:dyDescent="0.35">
      <c r="B17" s="58"/>
      <c r="C17" s="59"/>
      <c r="D17" s="59"/>
      <c r="E17" s="59"/>
      <c r="F17" s="59"/>
      <c r="G17" s="59"/>
      <c r="H17" s="60"/>
      <c r="J17" s="58"/>
      <c r="K17" s="59"/>
      <c r="L17" s="59"/>
      <c r="M17" s="59"/>
      <c r="N17" s="59"/>
      <c r="O17" s="59"/>
      <c r="P17" s="59"/>
      <c r="Q17" s="59"/>
      <c r="R17" s="59"/>
      <c r="S17" s="59"/>
      <c r="T17" s="59"/>
      <c r="U17" s="59"/>
      <c r="V17" s="60"/>
      <c r="W17" s="61"/>
    </row>
    <row r="18" spans="2:26" ht="43.5" customHeight="1" x14ac:dyDescent="0.5">
      <c r="B18" s="62"/>
      <c r="C18" s="120" t="s">
        <v>420</v>
      </c>
      <c r="D18" s="63"/>
      <c r="E18" s="64"/>
      <c r="F18" s="107" t="s">
        <v>105</v>
      </c>
      <c r="G18" s="107" t="s">
        <v>108</v>
      </c>
      <c r="H18" s="65"/>
      <c r="J18" s="62"/>
      <c r="K18" s="130" t="s">
        <v>420</v>
      </c>
      <c r="L18" s="129" t="str">
        <f>IFERROR(IF(VLOOKUP("A1",Admin!$O$5:$Y$11,2,FALSE)=0,"",VLOOKUP("A1",Admin!$O$5:$Y$11,2,FALSE)),"")</f>
        <v>Explizit</v>
      </c>
      <c r="M18" s="129" t="str">
        <f>IFERROR(IF(VLOOKUP("A1",Admin!$O$5:$Y$11,3,FALSE)=0,"",VLOOKUP("A1",Admin!$O$5:$Y$11,3,FALSE)),"")</f>
        <v>Multisoft</v>
      </c>
      <c r="N18" s="129" t="str">
        <f>IFERROR(IF(VLOOKUP("A1",Admin!$O$5:$Y$11,4,FALSE)=0,"",VLOOKUP("A1",Admin!$O$5:$Y$11,4,FALSE)),"")</f>
        <v>Rbok</v>
      </c>
      <c r="P18" s="66" t="str">
        <f>IFERROR(IF(VLOOKUP(Admin!$S$3,Admin!$O$5:$Y$11,6,FALSE)=0,"",VLOOKUP(Admin!$S$3,Admin!$O$5:$Y$11,6,FALSE)),"")</f>
        <v/>
      </c>
      <c r="Q18" s="66" t="str">
        <f>IFERROR(IF(VLOOKUP(Admin!$S$3,Admin!$O$5:$Y$11,7,FALSE)=0,"",VLOOKUP(Admin!$S$3,Admin!$O$5:$Y$11,7,FALSE)),"")</f>
        <v/>
      </c>
      <c r="R18" s="66" t="str">
        <f>IFERROR(IF(VLOOKUP(Admin!$S$3,Admin!$O$5:$Y$11,8,FALSE)=0,"",VLOOKUP(Admin!$S$3,Admin!$O$5:$Y$11,8,FALSE)),"")</f>
        <v/>
      </c>
      <c r="S18" s="67" t="str">
        <f>IFERROR(IF(VLOOKUP(Admin!$S$3,Admin!$O$5:$Y$11,9,FALSE)=0,"",VLOOKUP(Admin!$S$3,Admin!$O$5:$Y$11,9,FALSE)),"")</f>
        <v/>
      </c>
      <c r="T18" s="68"/>
      <c r="U18" s="68"/>
      <c r="V18" s="69"/>
      <c r="W18" s="68"/>
    </row>
    <row r="19" spans="2:26" ht="30.75" customHeight="1" x14ac:dyDescent="0.35">
      <c r="B19" s="62"/>
      <c r="C19" s="176" t="s">
        <v>102</v>
      </c>
      <c r="D19" s="177"/>
      <c r="E19" s="178"/>
      <c r="F19" s="109" t="s">
        <v>106</v>
      </c>
      <c r="G19" s="113" t="s">
        <v>107</v>
      </c>
      <c r="H19" s="65"/>
      <c r="J19" s="62"/>
      <c r="K19" s="112" t="str">
        <f t="shared" ref="K19:K33" si="0">IF(C19="","",C19)</f>
        <v xml:space="preserve">Etableringskostnad 
I enlighet med Kontraktsvillkoren punkt 5.2.8.1. </v>
      </c>
      <c r="L19" s="113" t="str">
        <f>IF(AND($F19="JA",L$18&lt;&gt;""),IFERROR(IFERROR(INDEX(DB!$A$1:$Y$1345,MATCH(L$18&amp;Admin!$S$3&amp;$K19,DB!$T$1:$T$1345,0),MATCH(Admin!$V$3,DB!$A$1:$Y$1,0)),"")*IF($G19="Engång",1, IF($G19="Per månad",$L$2,  $G19)),""),"")</f>
        <v/>
      </c>
      <c r="M19" s="113" t="str">
        <f>IF(AND($F19="JA",M$18&lt;&gt;""),IFERROR(IFERROR(INDEX(DB!$A$1:$Y$1345,MATCH(M$18&amp;Admin!$S$3&amp;$K19,DB!$T$1:$T$1345,0),MATCH(Admin!$V$3,DB!$A$1:$Y$1,0)),"")*IF($G19="Engång",1, IF($G19="Per månad",$L$2,  $G19)),""),"")</f>
        <v/>
      </c>
      <c r="N19" s="113" t="str">
        <f>IF(AND($F19="JA",N$18&lt;&gt;""),IFERROR(IFERROR(INDEX(DB!$A$1:$Y$1345,MATCH(N$18&amp;Admin!$S$3&amp;$K19,DB!$T$1:$T$1345,0),MATCH(Admin!$V$3,DB!$A$1:$Y$1,0)),"")*IF($G19="Engång",1, IF($G19="Per månad",$L$2,  $G19)),""),"")</f>
        <v/>
      </c>
      <c r="P19" s="70" t="str">
        <f>IFERROR(IFERROR(INDEX(DB!$A$1:$Y$1345,MATCH(P$18&amp;Admin!$S$3&amp;$K19,DB!$T$1:$T$1345,0),MATCH($D$2&amp;"Index",DB!$A$1:$Y$1,0)),"")*IF($G19="Engång",1, IF($G19="Per månad",$L$2,  $G19)),"")</f>
        <v/>
      </c>
      <c r="Q19" s="70" t="str">
        <f>IFERROR(IFERROR(INDEX(DB!$A$1:$Y$1345,MATCH(Q$18&amp;Admin!$S$3&amp;$K19,DB!$T$1:$T$1345,0),MATCH($D$2&amp;"Index",DB!$A$1:$Y$1,0)),"")*IF($G19="Engång",1, IF($G19="Per månad",$L$2,  $G19)),"")</f>
        <v/>
      </c>
      <c r="R19" s="70" t="str">
        <f>IFERROR(IFERROR(INDEX(DB!$A$1:$Y$1345,MATCH(R$18&amp;Admin!$S$3&amp;$K19,DB!$T$1:$T$1345,0),MATCH($D$2&amp;"Index",DB!$A$1:$Y$1,0)),"")*IF($G19="Engång",1, IF($G19="Per månad",$L$2,  $G19)),"")</f>
        <v/>
      </c>
      <c r="S19" s="70" t="str">
        <f>IFERROR(IFERROR(INDEX(DB!$A$1:$Y$1345,MATCH(S$18&amp;Admin!$S$3&amp;$K19,DB!$T$1:$T$1345,0),MATCH($D$2&amp;"Index",DB!$A$1:$Y$1,0)),"")*IF($G19="Engång",1, IF($G19="Per månad",$L$2,  $G19)),"")</f>
        <v/>
      </c>
      <c r="T19" s="71"/>
      <c r="U19" s="71"/>
      <c r="V19" s="72"/>
      <c r="W19" s="71"/>
    </row>
    <row r="20" spans="2:26" ht="30.75" customHeight="1" x14ac:dyDescent="0.35">
      <c r="B20" s="62"/>
      <c r="C20" s="176" t="s">
        <v>103</v>
      </c>
      <c r="D20" s="177"/>
      <c r="E20" s="178"/>
      <c r="F20" s="114" t="s">
        <v>106</v>
      </c>
      <c r="G20" s="113" t="s">
        <v>107</v>
      </c>
      <c r="H20" s="65"/>
      <c r="J20" s="62"/>
      <c r="K20" s="112" t="str">
        <f t="shared" si="0"/>
        <v>Införandeprojekt inkl. införandeplan
I enlighet med Kontraktsvillkoren punkt 5.2.8.2.</v>
      </c>
      <c r="L20" s="113" t="str">
        <f>IF(AND($F20="JA",L$18&lt;&gt;""),IFERROR(IFERROR(INDEX(DB!$A$1:$Y$1345,MATCH(L$18&amp;Admin!$S$3&amp;$K20,DB!$T$1:$T$1345,0),MATCH(Admin!$V$3,DB!$A$1:$Y$1,0)),"")*IF($G20="Engång",1, IF($G20="Per månad",$L$2,  $G20)),""),"")</f>
        <v/>
      </c>
      <c r="M20" s="113" t="str">
        <f>IF(AND($F20="JA",M$18&lt;&gt;""),IFERROR(IFERROR(INDEX(DB!$A$1:$Y$1345,MATCH(M$18&amp;Admin!$S$3&amp;$K20,DB!$T$1:$T$1345,0),MATCH(Admin!$V$3,DB!$A$1:$Y$1,0)),"")*IF($G20="Engång",1, IF($G20="Per månad",$L$2,  $G20)),""),"")</f>
        <v/>
      </c>
      <c r="N20" s="113" t="str">
        <f>IF(AND($F20="JA",N$18&lt;&gt;""),IFERROR(IFERROR(INDEX(DB!$A$1:$Y$1345,MATCH(N$18&amp;Admin!$S$3&amp;$K20,DB!$T$1:$T$1345,0),MATCH(Admin!$V$3,DB!$A$1:$Y$1,0)),"")*IF($G20="Engång",1, IF($G20="Per månad",$L$2,  $G20)),""),"")</f>
        <v/>
      </c>
      <c r="P20" s="70" t="str">
        <f>IFERROR(INDEX(DB!$A$1:$Y$1345,MATCH(P$18&amp;Admin!$S$3&amp;$K20,DB!$T$1:$T$1345,0),MATCH(#REF!&amp;"Index",DB!$A$1:$Y$1,0)),"")</f>
        <v/>
      </c>
      <c r="Q20" s="70" t="str">
        <f>IFERROR(INDEX(DB!$A$1:$Y$1345,MATCH(Q$18&amp;Admin!$S$3&amp;$K20,DB!$T$1:$T$1345,0),MATCH(#REF!&amp;"Index",DB!$A$1:$Y$1,0)),"")</f>
        <v/>
      </c>
      <c r="R20" s="70" t="str">
        <f>IFERROR(INDEX(DB!$A$1:$Y$1345,MATCH(R$18&amp;Admin!$S$3&amp;$K20,DB!$T$1:$T$1345,0),MATCH(#REF!&amp;"Index",DB!$A$1:$Y$1,0)),"")</f>
        <v/>
      </c>
      <c r="S20" s="70" t="str">
        <f>IFERROR(INDEX(DB!$A$1:$Y$1345,MATCH(S$18&amp;Admin!$S$3&amp;$K20,DB!$T$1:$T$1345,0),MATCH(#REF!&amp;"Index",DB!$A$1:$Y$1,0)),"")</f>
        <v/>
      </c>
      <c r="T20" s="71"/>
      <c r="U20" s="71"/>
      <c r="V20" s="72"/>
      <c r="W20" s="71"/>
    </row>
    <row r="21" spans="2:26" ht="18" customHeight="1" x14ac:dyDescent="0.35">
      <c r="B21" s="62"/>
      <c r="C21" s="179" t="s">
        <v>71</v>
      </c>
      <c r="D21" s="180"/>
      <c r="E21" s="181"/>
      <c r="F21" s="114" t="s">
        <v>106</v>
      </c>
      <c r="G21" s="113" t="s">
        <v>107</v>
      </c>
      <c r="H21" s="65"/>
      <c r="J21" s="62"/>
      <c r="K21" s="111" t="str">
        <f t="shared" si="0"/>
        <v>Integration till ekonomisystem</v>
      </c>
      <c r="L21" s="113" t="str">
        <f>IF(AND($F21="JA",L$18&lt;&gt;""),IFERROR(IFERROR(INDEX(DB!$A$1:$Y$1345,MATCH(L$18&amp;Admin!$S$3&amp;$K21,DB!$T$1:$T$1345,0),MATCH(Admin!$V$3,DB!$A$1:$Y$1,0)),"")*IF($G21="Engång",1, IF($G21="Per månad",$L$2,  $G21)),""),"")</f>
        <v/>
      </c>
      <c r="M21" s="113" t="str">
        <f>IF(AND($F21="JA",M$18&lt;&gt;""),IFERROR(IFERROR(INDEX(DB!$A$1:$Y$1345,MATCH(M$18&amp;Admin!$S$3&amp;$K21,DB!$T$1:$T$1345,0),MATCH(Admin!$V$3,DB!$A$1:$Y$1,0)),"")*IF($G21="Engång",1, IF($G21="Per månad",$L$2,  $G21)),""),"")</f>
        <v/>
      </c>
      <c r="N21" s="113" t="str">
        <f>IF(AND($F21="JA",N$18&lt;&gt;""),IFERROR(IFERROR(INDEX(DB!$A$1:$Y$1345,MATCH(N$18&amp;Admin!$S$3&amp;$K21,DB!$T$1:$T$1345,0),MATCH(Admin!$V$3,DB!$A$1:$Y$1,0)),"")*IF($G21="Engång",1, IF($G21="Per månad",$L$2,  $G21)),""),"")</f>
        <v/>
      </c>
      <c r="P21" s="70" t="str">
        <f>IFERROR(INDEX(DB!$A$1:$Y$1345,MATCH(P$18&amp;Admin!$S$3&amp;$K21,DB!$T$1:$T$1345,0),MATCH($G21&amp;"Index",DB!$A$1:$Y$1,0)),"")</f>
        <v/>
      </c>
      <c r="Q21" s="70" t="str">
        <f>IFERROR(INDEX(DB!$A$1:$Y$1345,MATCH(Q$18&amp;Admin!$S$3&amp;$K21,DB!$T$1:$T$1345,0),MATCH($G21&amp;"Index",DB!$A$1:$Y$1,0)),"")</f>
        <v/>
      </c>
      <c r="R21" s="70" t="str">
        <f>IFERROR(INDEX(DB!$A$1:$Y$1345,MATCH(R$18&amp;Admin!$S$3&amp;$K21,DB!$T$1:$T$1345,0),MATCH($G21&amp;"Index",DB!$A$1:$Y$1,0)),"")</f>
        <v/>
      </c>
      <c r="S21" s="70" t="str">
        <f>IFERROR(INDEX(DB!$A$1:$Y$1345,MATCH(S$18&amp;Admin!$S$3&amp;$K21,DB!$T$1:$T$1345,0),MATCH($G21&amp;"Index",DB!$A$1:$Y$1,0)),"")</f>
        <v/>
      </c>
      <c r="T21" s="71"/>
      <c r="U21" s="71"/>
      <c r="V21" s="72"/>
      <c r="W21" s="71"/>
    </row>
    <row r="22" spans="2:26" ht="18" customHeight="1" x14ac:dyDescent="0.35">
      <c r="B22" s="62"/>
      <c r="C22" s="179" t="s">
        <v>72</v>
      </c>
      <c r="D22" s="180"/>
      <c r="E22" s="181"/>
      <c r="F22" s="114" t="s">
        <v>106</v>
      </c>
      <c r="G22" s="113" t="s">
        <v>107</v>
      </c>
      <c r="H22" s="65"/>
      <c r="J22" s="62"/>
      <c r="K22" s="111" t="str">
        <f t="shared" si="0"/>
        <v>Integration till lås- och passagesystem</v>
      </c>
      <c r="L22" s="113" t="str">
        <f>IF(AND($F22="JA",L$18&lt;&gt;""),IFERROR(IFERROR(INDEX(DB!$A$1:$Y$1345,MATCH(L$18&amp;Admin!$S$3&amp;$K22,DB!$T$1:$T$1345,0),MATCH(Admin!$V$3,DB!$A$1:$Y$1,0)),"")*IF($G22="Engång",1, IF($G22="Per månad",$L$2,  $G22)),""),"")</f>
        <v/>
      </c>
      <c r="M22" s="113" t="str">
        <f>IF(AND($F22="JA",M$18&lt;&gt;""),IFERROR(IFERROR(INDEX(DB!$A$1:$Y$1345,MATCH(M$18&amp;Admin!$S$3&amp;$K22,DB!$T$1:$T$1345,0),MATCH(Admin!$V$3,DB!$A$1:$Y$1,0)),"")*IF($G22="Engång",1, IF($G22="Per månad",$L$2,  $G22)),""),"")</f>
        <v/>
      </c>
      <c r="N22" s="113" t="str">
        <f>IF(AND($F22="JA",N$18&lt;&gt;""),IFERROR(IFERROR(INDEX(DB!$A$1:$Y$1345,MATCH(N$18&amp;Admin!$S$3&amp;$K22,DB!$T$1:$T$1345,0),MATCH(Admin!$V$3,DB!$A$1:$Y$1,0)),"")*IF($G22="Engång",1, IF($G22="Per månad",$L$2,  $G22)),""),"")</f>
        <v/>
      </c>
      <c r="P22" s="70" t="str">
        <f>IFERROR(INDEX(DB!$A$1:$Y$1345,MATCH(P$18&amp;Admin!$S$3&amp;$K22,DB!$T$1:$T$1345,0),MATCH($G22&amp;"Index",DB!$A$1:$Y$1,0)),"")</f>
        <v/>
      </c>
      <c r="Q22" s="70" t="str">
        <f>IFERROR(INDEX(DB!$A$1:$Y$1345,MATCH(Q$18&amp;Admin!$S$3&amp;$K22,DB!$T$1:$T$1345,0),MATCH($G22&amp;"Index",DB!$A$1:$Y$1,0)),"")</f>
        <v/>
      </c>
      <c r="R22" s="70" t="str">
        <f>IFERROR(INDEX(DB!$A$1:$Y$1345,MATCH(R$18&amp;Admin!$S$3&amp;$K22,DB!$T$1:$T$1345,0),MATCH($G22&amp;"Index",DB!$A$1:$Y$1,0)),"")</f>
        <v/>
      </c>
      <c r="S22" s="70" t="str">
        <f>IFERROR(INDEX(DB!$A$1:$Y$1345,MATCH(S$18&amp;Admin!$S$3&amp;$K22,DB!$T$1:$T$1345,0),MATCH($G22&amp;"Index",DB!$A$1:$Y$1,0)),"")</f>
        <v/>
      </c>
      <c r="T22" s="71"/>
      <c r="U22" s="71"/>
      <c r="V22" s="72"/>
      <c r="W22" s="71"/>
    </row>
    <row r="23" spans="2:26" ht="18" customHeight="1" x14ac:dyDescent="0.35">
      <c r="B23" s="62"/>
      <c r="C23" s="179" t="s">
        <v>73</v>
      </c>
      <c r="D23" s="180"/>
      <c r="E23" s="181"/>
      <c r="F23" s="114" t="s">
        <v>402</v>
      </c>
      <c r="G23" s="113" t="s">
        <v>107</v>
      </c>
      <c r="H23" s="65"/>
      <c r="J23" s="62"/>
      <c r="K23" s="111" t="str">
        <f t="shared" si="0"/>
        <v>Integration till datalager</v>
      </c>
      <c r="L23" s="113" t="str">
        <f>IF(AND($F23="JA",L$18&lt;&gt;""),IFERROR(IFERROR(INDEX(DB!$A$1:$Y$1345,MATCH(L$18&amp;Admin!$S$3&amp;$K23,DB!$T$1:$T$1345,0),MATCH(Admin!$V$3,DB!$A$1:$Y$1,0)),"")*IF($G23="Engång",1, IF($G23="Per månad",$L$2,  $G23)),""),"")</f>
        <v/>
      </c>
      <c r="M23" s="113" t="str">
        <f>IF(AND($F23="JA",M$18&lt;&gt;""),IFERROR(IFERROR(INDEX(DB!$A$1:$Y$1345,MATCH(M$18&amp;Admin!$S$3&amp;$K23,DB!$T$1:$T$1345,0),MATCH(Admin!$V$3,DB!$A$1:$Y$1,0)),"")*IF($G23="Engång",1, IF($G23="Per månad",$L$2,  $G23)),""),"")</f>
        <v/>
      </c>
      <c r="N23" s="113" t="str">
        <f>IF(AND($F23="JA",N$18&lt;&gt;""),IFERROR(IFERROR(INDEX(DB!$A$1:$Y$1345,MATCH(N$18&amp;Admin!$S$3&amp;$K23,DB!$T$1:$T$1345,0),MATCH(Admin!$V$3,DB!$A$1:$Y$1,0)),"")*IF($G23="Engång",1, IF($G23="Per månad",$L$2,  $G23)),""),"")</f>
        <v/>
      </c>
      <c r="P23" s="70" t="str">
        <f>IFERROR(INDEX(DB!$A$1:$Y$1345,MATCH(P$18&amp;Admin!$S$3&amp;$K23,DB!$T$1:$T$1345,0),MATCH($G23&amp;"Index",DB!$A$1:$Y$1,0)),"")</f>
        <v/>
      </c>
      <c r="Q23" s="70" t="str">
        <f>IFERROR(INDEX(DB!$A$1:$Y$1345,MATCH(Q$18&amp;Admin!$S$3&amp;$K23,DB!$T$1:$T$1345,0),MATCH($G23&amp;"Index",DB!$A$1:$Y$1,0)),"")</f>
        <v/>
      </c>
      <c r="R23" s="70" t="str">
        <f>IFERROR(INDEX(DB!$A$1:$Y$1345,MATCH(R$18&amp;Admin!$S$3&amp;$K23,DB!$T$1:$T$1345,0),MATCH($G23&amp;"Index",DB!$A$1:$Y$1,0)),"")</f>
        <v/>
      </c>
      <c r="S23" s="70" t="str">
        <f>IFERROR(INDEX(DB!$A$1:$Y$1345,MATCH(S$18&amp;Admin!$S$3&amp;$K23,DB!$T$1:$T$1345,0),MATCH($G23&amp;"Index",DB!$A$1:$Y$1,0)),"")</f>
        <v/>
      </c>
      <c r="T23" s="71"/>
      <c r="U23" s="71"/>
      <c r="V23" s="72"/>
      <c r="W23" s="71"/>
    </row>
    <row r="24" spans="2:26" ht="18" customHeight="1" x14ac:dyDescent="0.35">
      <c r="B24" s="62"/>
      <c r="C24" s="179" t="s">
        <v>74</v>
      </c>
      <c r="D24" s="180"/>
      <c r="E24" s="181"/>
      <c r="F24" s="114" t="s">
        <v>402</v>
      </c>
      <c r="G24" s="113" t="s">
        <v>107</v>
      </c>
      <c r="H24" s="65"/>
      <c r="J24" s="62"/>
      <c r="K24" s="111" t="str">
        <f t="shared" si="0"/>
        <v>Integration till e-arkiv</v>
      </c>
      <c r="L24" s="113" t="str">
        <f>IF(AND($F24="JA",L$18&lt;&gt;""),IFERROR(IFERROR(INDEX(DB!$A$1:$Y$1345,MATCH(L$18&amp;Admin!$S$3&amp;$K24,DB!$T$1:$T$1345,0),MATCH(Admin!$V$3,DB!$A$1:$Y$1,0)),"")*IF($G24="Engång",1, IF($G24="Per månad",$L$2,  $G24)),""),"")</f>
        <v/>
      </c>
      <c r="M24" s="113" t="str">
        <f>IF(AND($F24="JA",M$18&lt;&gt;""),IFERROR(IFERROR(INDEX(DB!$A$1:$Y$1345,MATCH(M$18&amp;Admin!$S$3&amp;$K24,DB!$T$1:$T$1345,0),MATCH(Admin!$V$3,DB!$A$1:$Y$1,0)),"")*IF($G24="Engång",1, IF($G24="Per månad",$L$2,  $G24)),""),"")</f>
        <v/>
      </c>
      <c r="N24" s="113" t="str">
        <f>IF(AND($F24="JA",N$18&lt;&gt;""),IFERROR(IFERROR(INDEX(DB!$A$1:$Y$1345,MATCH(N$18&amp;Admin!$S$3&amp;$K24,DB!$T$1:$T$1345,0),MATCH(Admin!$V$3,DB!$A$1:$Y$1,0)),"")*IF($G24="Engång",1, IF($G24="Per månad",$L$2,  $G24)),""),"")</f>
        <v/>
      </c>
      <c r="P24" s="70" t="str">
        <f>IFERROR(INDEX(DB!$A$1:$Y$1345,MATCH(P$18&amp;Admin!$S$3&amp;$K24,DB!$T$1:$T$1345,0),MATCH($G24&amp;"Index",DB!$A$1:$Y$1,0)),"")</f>
        <v/>
      </c>
      <c r="Q24" s="70" t="str">
        <f>IFERROR(INDEX(DB!$A$1:$Y$1345,MATCH(Q$18&amp;Admin!$S$3&amp;$K24,DB!$T$1:$T$1345,0),MATCH($G24&amp;"Index",DB!$A$1:$Y$1,0)),"")</f>
        <v/>
      </c>
      <c r="R24" s="70" t="str">
        <f>IFERROR(INDEX(DB!$A$1:$Y$1345,MATCH(R$18&amp;Admin!$S$3&amp;$K24,DB!$T$1:$T$1345,0),MATCH($G24&amp;"Index",DB!$A$1:$Y$1,0)),"")</f>
        <v/>
      </c>
      <c r="S24" s="70" t="str">
        <f>IFERROR(INDEX(DB!$A$1:$Y$1345,MATCH(S$18&amp;Admin!$S$3&amp;$K24,DB!$T$1:$T$1345,0),MATCH($G24&amp;"Index",DB!$A$1:$Y$1,0)),"")</f>
        <v/>
      </c>
      <c r="T24" s="71"/>
      <c r="U24" s="71"/>
      <c r="V24" s="72"/>
      <c r="W24" s="71"/>
    </row>
    <row r="25" spans="2:26" ht="18" customHeight="1" x14ac:dyDescent="0.35">
      <c r="B25" s="62"/>
      <c r="C25" s="179" t="s">
        <v>75</v>
      </c>
      <c r="D25" s="180"/>
      <c r="E25" s="181"/>
      <c r="F25" s="114" t="s">
        <v>106</v>
      </c>
      <c r="G25" s="109">
        <v>1</v>
      </c>
      <c r="H25" s="65"/>
      <c r="J25" s="62"/>
      <c r="K25" s="111" t="str">
        <f t="shared" si="0"/>
        <v>Anpassning filformat till Ekonomi, Utbetalning</v>
      </c>
      <c r="L25" s="113" t="str">
        <f>IF(AND($F25="JA",L$18&lt;&gt;""),IFERROR(IFERROR(INDEX(DB!$A$1:$Y$1345,MATCH(L$18&amp;Admin!$S$3&amp;$K25,DB!$T$1:$T$1345,0),MATCH(Admin!$V$3,DB!$A$1:$Y$1,0)),"")*IF($G25="Engång",1, IF($G25="Per månad",$L$2,  $G25)),""),"")</f>
        <v/>
      </c>
      <c r="M25" s="113" t="str">
        <f>IF(AND($F25="JA",M$18&lt;&gt;""),IFERROR(IFERROR(INDEX(DB!$A$1:$Y$1345,MATCH(M$18&amp;Admin!$S$3&amp;$K25,DB!$T$1:$T$1345,0),MATCH(Admin!$V$3,DB!$A$1:$Y$1,0)),"")*IF($G25="Engång",1, IF($G25="Per månad",$L$2,  $G25)),""),"")</f>
        <v/>
      </c>
      <c r="N25" s="113" t="str">
        <f>IF(AND($F25="JA",N$18&lt;&gt;""),IFERROR(IFERROR(INDEX(DB!$A$1:$Y$1345,MATCH(N$18&amp;Admin!$S$3&amp;$K25,DB!$T$1:$T$1345,0),MATCH(Admin!$V$3,DB!$A$1:$Y$1,0)),"")*IF($G25="Engång",1, IF($G25="Per månad",$L$2,  $G25)),""),"")</f>
        <v/>
      </c>
      <c r="P25" s="70" t="str">
        <f>IFERROR(INDEX(DB!$A$1:$Y$1345,MATCH(P$18&amp;Admin!$S$3&amp;$K25,DB!$T$1:$T$1345,0),MATCH($G25&amp;"Index",DB!$A$1:$Y$1,0)),"")</f>
        <v/>
      </c>
      <c r="Q25" s="70" t="str">
        <f>IFERROR(INDEX(DB!$A$1:$Y$1345,MATCH(Q$18&amp;Admin!$S$3&amp;$K25,DB!$T$1:$T$1345,0),MATCH($G25&amp;"Index",DB!$A$1:$Y$1,0)),"")</f>
        <v/>
      </c>
      <c r="R25" s="70" t="str">
        <f>IFERROR(INDEX(DB!$A$1:$Y$1345,MATCH(R$18&amp;Admin!$S$3&amp;$K25,DB!$T$1:$T$1345,0),MATCH($G25&amp;"Index",DB!$A$1:$Y$1,0)),"")</f>
        <v/>
      </c>
      <c r="S25" s="70" t="str">
        <f>IFERROR(INDEX(DB!$A$1:$Y$1345,MATCH(S$18&amp;Admin!$S$3&amp;$K25,DB!$T$1:$T$1345,0),MATCH($G25&amp;"Index",DB!$A$1:$Y$1,0)),"")</f>
        <v/>
      </c>
      <c r="T25" s="71"/>
      <c r="U25" s="71"/>
      <c r="V25" s="72"/>
      <c r="W25" s="71"/>
    </row>
    <row r="26" spans="2:26" ht="18" customHeight="1" x14ac:dyDescent="0.35">
      <c r="B26" s="62"/>
      <c r="C26" s="179" t="s">
        <v>77</v>
      </c>
      <c r="D26" s="180"/>
      <c r="E26" s="181"/>
      <c r="F26" s="114" t="s">
        <v>106</v>
      </c>
      <c r="G26" s="109">
        <v>1</v>
      </c>
      <c r="H26" s="65"/>
      <c r="J26" s="62"/>
      <c r="K26" s="111" t="str">
        <f t="shared" si="0"/>
        <v>Anpassning filformat till passagesystem</v>
      </c>
      <c r="L26" s="113" t="str">
        <f>IF(AND($F26="JA",L$18&lt;&gt;""),IFERROR(IFERROR(INDEX(DB!$A$1:$Y$1345,MATCH(L$18&amp;Admin!$S$3&amp;$K26,DB!$T$1:$T$1345,0),MATCH(Admin!$V$3,DB!$A$1:$Y$1,0)),"")*IF($G26="Engång",1, IF($G26="Per månad",$L$2,  $G26)),""),"")</f>
        <v/>
      </c>
      <c r="M26" s="113" t="str">
        <f>IF(AND($F26="JA",M$18&lt;&gt;""),IFERROR(IFERROR(INDEX(DB!$A$1:$Y$1345,MATCH(M$18&amp;Admin!$S$3&amp;$K26,DB!$T$1:$T$1345,0),MATCH(Admin!$V$3,DB!$A$1:$Y$1,0)),"")*IF($G26="Engång",1, IF($G26="Per månad",$L$2,  $G26)),""),"")</f>
        <v/>
      </c>
      <c r="N26" s="113" t="str">
        <f>IF(AND($F26="JA",N$18&lt;&gt;""),IFERROR(IFERROR(INDEX(DB!$A$1:$Y$1345,MATCH(N$18&amp;Admin!$S$3&amp;$K26,DB!$T$1:$T$1345,0),MATCH(Admin!$V$3,DB!$A$1:$Y$1,0)),"")*IF($G26="Engång",1, IF($G26="Per månad",$L$2,  $G26)),""),"")</f>
        <v/>
      </c>
      <c r="P26" s="70" t="str">
        <f>IFERROR(INDEX(DB!$A$1:$Y$1345,MATCH(P$18&amp;Admin!$S$3&amp;$K26,DB!$T$1:$T$1345,0),MATCH($G26&amp;"Index",DB!$A$1:$Y$1,0)),"")</f>
        <v/>
      </c>
      <c r="Q26" s="70" t="str">
        <f>IFERROR(INDEX(DB!$A$1:$Y$1345,MATCH(Q$18&amp;Admin!$S$3&amp;$K26,DB!$T$1:$T$1345,0),MATCH($G26&amp;"Index",DB!$A$1:$Y$1,0)),"")</f>
        <v/>
      </c>
      <c r="R26" s="70" t="str">
        <f>IFERROR(INDEX(DB!$A$1:$Y$1345,MATCH(R$18&amp;Admin!$S$3&amp;$K26,DB!$T$1:$T$1345,0),MATCH($G26&amp;"Index",DB!$A$1:$Y$1,0)),"")</f>
        <v/>
      </c>
      <c r="S26" s="70" t="str">
        <f>IFERROR(INDEX(DB!$A$1:$Y$1345,MATCH(S$18&amp;Admin!$S$3&amp;$K26,DB!$T$1:$T$1345,0),MATCH($G26&amp;"Index",DB!$A$1:$Y$1,0)),"")</f>
        <v/>
      </c>
      <c r="T26" s="71"/>
      <c r="U26" s="71"/>
      <c r="V26" s="72"/>
      <c r="W26" s="71"/>
    </row>
    <row r="27" spans="2:26" ht="18" customHeight="1" x14ac:dyDescent="0.35">
      <c r="B27" s="62"/>
      <c r="C27" s="179" t="s">
        <v>78</v>
      </c>
      <c r="D27" s="180"/>
      <c r="E27" s="181"/>
      <c r="F27" s="114" t="s">
        <v>106</v>
      </c>
      <c r="G27" s="109">
        <v>1</v>
      </c>
      <c r="H27" s="65"/>
      <c r="J27" s="62"/>
      <c r="K27" s="111" t="str">
        <f t="shared" si="0"/>
        <v>Anpassning filformat till datalager</v>
      </c>
      <c r="L27" s="113" t="str">
        <f>IF(AND($F27="JA",L$18&lt;&gt;""),IFERROR(IFERROR(INDEX(DB!$A$1:$Y$1345,MATCH(L$18&amp;Admin!$S$3&amp;$K27,DB!$T$1:$T$1345,0),MATCH(Admin!$V$3,DB!$A$1:$Y$1,0)),"")*IF($G27="Engång",1, IF($G27="Per månad",$L$2,  $G27)),""),"")</f>
        <v/>
      </c>
      <c r="M27" s="113" t="str">
        <f>IF(AND($F27="JA",M$18&lt;&gt;""),IFERROR(IFERROR(INDEX(DB!$A$1:$Y$1345,MATCH(M$18&amp;Admin!$S$3&amp;$K27,DB!$T$1:$T$1345,0),MATCH(Admin!$V$3,DB!$A$1:$Y$1,0)),"")*IF($G27="Engång",1, IF($G27="Per månad",$L$2,  $G27)),""),"")</f>
        <v/>
      </c>
      <c r="N27" s="113" t="str">
        <f>IF(AND($F27="JA",N$18&lt;&gt;""),IFERROR(IFERROR(INDEX(DB!$A$1:$Y$1345,MATCH(N$18&amp;Admin!$S$3&amp;$K27,DB!$T$1:$T$1345,0),MATCH(Admin!$V$3,DB!$A$1:$Y$1,0)),"")*IF($G27="Engång",1, IF($G27="Per månad",$L$2,  $G27)),""),"")</f>
        <v/>
      </c>
      <c r="P27" s="70" t="str">
        <f>IFERROR(INDEX(DB!$A$1:$Y$1345,MATCH(P$18&amp;Admin!$S$3&amp;$K27,DB!$T$1:$T$1345,0),MATCH($G27&amp;"Index",DB!$A$1:$Y$1,0)),"")</f>
        <v/>
      </c>
      <c r="Q27" s="70" t="str">
        <f>IFERROR(INDEX(DB!$A$1:$Y$1345,MATCH(Q$18&amp;Admin!$S$3&amp;$K27,DB!$T$1:$T$1345,0),MATCH($G27&amp;"Index",DB!$A$1:$Y$1,0)),"")</f>
        <v/>
      </c>
      <c r="R27" s="70" t="str">
        <f>IFERROR(INDEX(DB!$A$1:$Y$1345,MATCH(R$18&amp;Admin!$S$3&amp;$K27,DB!$T$1:$T$1345,0),MATCH($G27&amp;"Index",DB!$A$1:$Y$1,0)),"")</f>
        <v/>
      </c>
      <c r="S27" s="70" t="str">
        <f>IFERROR(INDEX(DB!$A$1:$Y$1345,MATCH(S$18&amp;Admin!$S$3&amp;$K27,DB!$T$1:$T$1345,0),MATCH($G27&amp;"Index",DB!$A$1:$Y$1,0)),"")</f>
        <v/>
      </c>
      <c r="T27" s="71"/>
      <c r="U27" s="71"/>
      <c r="V27" s="72"/>
      <c r="W27" s="71"/>
    </row>
    <row r="28" spans="2:26" ht="18" customHeight="1" x14ac:dyDescent="0.35">
      <c r="B28" s="62"/>
      <c r="C28" s="179" t="s">
        <v>79</v>
      </c>
      <c r="D28" s="180"/>
      <c r="E28" s="181"/>
      <c r="F28" s="114" t="s">
        <v>106</v>
      </c>
      <c r="G28" s="109">
        <v>1</v>
      </c>
      <c r="H28" s="65"/>
      <c r="J28" s="62"/>
      <c r="K28" s="111" t="str">
        <f t="shared" si="0"/>
        <v>Anpassning filformat till E-arkiv</v>
      </c>
      <c r="L28" s="113" t="str">
        <f>IF(AND($F28="JA",L$18&lt;&gt;""),IFERROR(IFERROR(INDEX(DB!$A$1:$Y$1345,MATCH(L$18&amp;Admin!$S$3&amp;$K28,DB!$T$1:$T$1345,0),MATCH(Admin!$V$3,DB!$A$1:$Y$1,0)),"")*IF($G28="Engång",1, IF($G28="Per månad",$L$2,  $G28)),""),"")</f>
        <v/>
      </c>
      <c r="M28" s="113" t="str">
        <f>IF(AND($F28="JA",M$18&lt;&gt;""),IFERROR(IFERROR(INDEX(DB!$A$1:$Y$1345,MATCH(M$18&amp;Admin!$S$3&amp;$K28,DB!$T$1:$T$1345,0),MATCH(Admin!$V$3,DB!$A$1:$Y$1,0)),"")*IF($G28="Engång",1, IF($G28="Per månad",$L$2,  $G28)),""),"")</f>
        <v/>
      </c>
      <c r="N28" s="113" t="str">
        <f>IF(AND($F28="JA",N$18&lt;&gt;""),IFERROR(IFERROR(INDEX(DB!$A$1:$Y$1345,MATCH(N$18&amp;Admin!$S$3&amp;$K28,DB!$T$1:$T$1345,0),MATCH(Admin!$V$3,DB!$A$1:$Y$1,0)),"")*IF($G28="Engång",1, IF($G28="Per månad",$L$2,  $G28)),""),"")</f>
        <v/>
      </c>
      <c r="P28" s="70" t="str">
        <f>IFERROR(INDEX(DB!$A$1:$Y$1345,MATCH(P$18&amp;Admin!$S$3&amp;$K28,DB!$T$1:$T$1345,0),MATCH($G28&amp;"Index",DB!$A$1:$Y$1,0)),"")</f>
        <v/>
      </c>
      <c r="Q28" s="70" t="str">
        <f>IFERROR(INDEX(DB!$A$1:$Y$1345,MATCH(Q$18&amp;Admin!$S$3&amp;$K28,DB!$T$1:$T$1345,0),MATCH($G28&amp;"Index",DB!$A$1:$Y$1,0)),"")</f>
        <v/>
      </c>
      <c r="R28" s="70" t="str">
        <f>IFERROR(INDEX(DB!$A$1:$Y$1345,MATCH(R$18&amp;Admin!$S$3&amp;$K28,DB!$T$1:$T$1345,0),MATCH($G28&amp;"Index",DB!$A$1:$Y$1,0)),"")</f>
        <v/>
      </c>
      <c r="S28" s="70" t="str">
        <f>IFERROR(INDEX(DB!$A$1:$Y$1345,MATCH(S$18&amp;Admin!$S$3&amp;$K28,DB!$T$1:$T$1345,0),MATCH($G28&amp;"Index",DB!$A$1:$Y$1,0)),"")</f>
        <v/>
      </c>
      <c r="T28" s="71"/>
      <c r="U28" s="71"/>
      <c r="V28" s="72"/>
      <c r="W28" s="71"/>
      <c r="Z28" s="11"/>
    </row>
    <row r="29" spans="2:26" ht="18" customHeight="1" x14ac:dyDescent="0.35">
      <c r="B29" s="62"/>
      <c r="C29" s="179" t="s">
        <v>80</v>
      </c>
      <c r="D29" s="180"/>
      <c r="E29" s="181"/>
      <c r="F29" s="114" t="s">
        <v>106</v>
      </c>
      <c r="G29" s="113" t="s">
        <v>109</v>
      </c>
      <c r="H29" s="65"/>
      <c r="J29" s="62"/>
      <c r="K29" s="111" t="str">
        <f t="shared" si="0"/>
        <v>Löpande kostnad för integration till ekonomisystem</v>
      </c>
      <c r="L29" s="113" t="str">
        <f>IF(AND($F29="JA",L$18&lt;&gt;""),IFERROR(IFERROR(INDEX(DB!$A$1:$Y$1345,MATCH(L$18&amp;Admin!$S$3&amp;$K29,DB!$T$1:$T$1345,0),MATCH(Admin!$V$3,DB!$A$1:$Y$1,0)),"")*IF($G29="Engång",1, IF($G29="Per månad",$L$2,  $G29)),""),"")</f>
        <v/>
      </c>
      <c r="M29" s="113" t="str">
        <f>IF(AND($F29="JA",M$18&lt;&gt;""),IFERROR(IFERROR(INDEX(DB!$A$1:$Y$1345,MATCH(M$18&amp;Admin!$S$3&amp;$K29,DB!$T$1:$T$1345,0),MATCH(Admin!$V$3,DB!$A$1:$Y$1,0)),"")*IF($G29="Engång",1, IF($G29="Per månad",$L$2,  $G29)),""),"")</f>
        <v/>
      </c>
      <c r="N29" s="113" t="str">
        <f>IF(AND($F29="JA",N$18&lt;&gt;""),IFERROR(IFERROR(INDEX(DB!$A$1:$Y$1345,MATCH(N$18&amp;Admin!$S$3&amp;$K29,DB!$T$1:$T$1345,0),MATCH(Admin!$V$3,DB!$A$1:$Y$1,0)),"")*IF($G29="Engång",1, IF($G29="Per månad",$L$2,  $G29)),""),"")</f>
        <v/>
      </c>
      <c r="P29" s="70" t="str">
        <f>IFERROR(INDEX(DB!$A$1:$Y$1345,MATCH(P$18&amp;Admin!$S$3&amp;$K29,DB!$T$1:$T$1345,0),MATCH($F29&amp;"Index",DB!$A$1:$Y$1,0)),"")</f>
        <v/>
      </c>
      <c r="Q29" s="70" t="str">
        <f>IFERROR(INDEX(DB!$A$1:$Y$1345,MATCH(Q$18&amp;Admin!$S$3&amp;$K29,DB!$T$1:$T$1345,0),MATCH($F29&amp;"Index",DB!$A$1:$Y$1,0)),"")</f>
        <v/>
      </c>
      <c r="R29" s="70" t="str">
        <f>IFERROR(INDEX(DB!$A$1:$Y$1345,MATCH(R$18&amp;Admin!$S$3&amp;$K29,DB!$T$1:$T$1345,0),MATCH($F29&amp;"Index",DB!$A$1:$Y$1,0)),"")</f>
        <v/>
      </c>
      <c r="S29" s="70" t="str">
        <f>IFERROR(INDEX(DB!$A$1:$Y$1345,MATCH(S$18&amp;Admin!$S$3&amp;$K29,DB!$T$1:$T$1345,0),MATCH($F29&amp;"Index",DB!$A$1:$Y$1,0)),"")</f>
        <v/>
      </c>
      <c r="T29" s="71"/>
      <c r="U29" s="71"/>
      <c r="V29" s="72"/>
      <c r="W29" s="71"/>
    </row>
    <row r="30" spans="2:26" ht="18" customHeight="1" x14ac:dyDescent="0.35">
      <c r="B30" s="62"/>
      <c r="C30" s="159" t="s">
        <v>82</v>
      </c>
      <c r="D30" s="160"/>
      <c r="E30" s="160"/>
      <c r="F30" s="114" t="s">
        <v>106</v>
      </c>
      <c r="G30" s="113" t="s">
        <v>109</v>
      </c>
      <c r="H30" s="65"/>
      <c r="J30" s="62"/>
      <c r="K30" s="111" t="str">
        <f t="shared" si="0"/>
        <v>Löpande kostnad för integration till lås- och passagesystem</v>
      </c>
      <c r="L30" s="113" t="str">
        <f>IF(AND($F30="JA",L$18&lt;&gt;""),IFERROR(IFERROR(INDEX(DB!$A$1:$Y$1345,MATCH(L$18&amp;Admin!$S$3&amp;$K30,DB!$T$1:$T$1345,0),MATCH(Admin!$V$3,DB!$A$1:$Y$1,0)),"")*IF($G30="Engång",1, IF($G30="Per månad",$L$2,  $G30)),""),"")</f>
        <v/>
      </c>
      <c r="M30" s="113" t="str">
        <f>IF(AND($F30="JA",M$18&lt;&gt;""),IFERROR(IFERROR(INDEX(DB!$A$1:$Y$1345,MATCH(M$18&amp;Admin!$S$3&amp;$K30,DB!$T$1:$T$1345,0),MATCH(Admin!$V$3,DB!$A$1:$Y$1,0)),"")*IF($G30="Engång",1, IF($G30="Per månad",$L$2,  $G30)),""),"")</f>
        <v/>
      </c>
      <c r="N30" s="113" t="str">
        <f>IF(AND($F30="JA",N$18&lt;&gt;""),IFERROR(IFERROR(INDEX(DB!$A$1:$Y$1345,MATCH(N$18&amp;Admin!$S$3&amp;$K30,DB!$T$1:$T$1345,0),MATCH(Admin!$V$3,DB!$A$1:$Y$1,0)),"")*IF($G30="Engång",1, IF($G30="Per månad",$L$2,  $G30)),""),"")</f>
        <v/>
      </c>
      <c r="P30" s="70" t="str">
        <f>IFERROR(IFERROR(INDEX(DB!$A$1:$Y$1345,MATCH(P$18&amp;Admin!$S$3&amp;$K30,DB!$T$1:$T$1345,0),MATCH($D$2&amp;"Index",DB!$A$1:$Y$1,0)),"")*IF($G30="Engång",1, IF($G30="Per månad",$L$2,  $G30)),"")</f>
        <v/>
      </c>
      <c r="Q30" s="70" t="str">
        <f>IFERROR(IFERROR(INDEX(DB!$A$1:$Y$1345,MATCH(Q$18&amp;Admin!$S$3&amp;$K30,DB!$T$1:$T$1345,0),MATCH($D$2&amp;"Index",DB!$A$1:$Y$1,0)),"")*IF($G30="Engång",1, IF($G30="Per månad",$L$2,  $G30)),"")</f>
        <v/>
      </c>
      <c r="R30" s="70" t="str">
        <f>IFERROR(IFERROR(INDEX(DB!$A$1:$Y$1345,MATCH(R$18&amp;Admin!$S$3&amp;$K30,DB!$T$1:$T$1345,0),MATCH($D$2&amp;"Index",DB!$A$1:$Y$1,0)),"")*IF($G30="Engång",1, IF($G30="Per månad",$L$2,  $G30)),"")</f>
        <v/>
      </c>
      <c r="S30" s="70" t="str">
        <f>IFERROR(IFERROR(INDEX(DB!$A$1:$Y$1345,MATCH(S$18&amp;Admin!$S$3&amp;$K30,DB!$T$1:$T$1345,0),MATCH($D$2&amp;"Index",DB!$A$1:$Y$1,0)),"")*IF($G30="Engång",1, IF($G30="Per månad",$L$2,  $G30)),"")</f>
        <v/>
      </c>
      <c r="T30" s="71"/>
      <c r="U30" s="71"/>
      <c r="V30" s="72"/>
      <c r="W30" s="71"/>
    </row>
    <row r="31" spans="2:26" ht="18" customHeight="1" x14ac:dyDescent="0.35">
      <c r="B31" s="62"/>
      <c r="C31" s="159" t="s">
        <v>83</v>
      </c>
      <c r="D31" s="160"/>
      <c r="E31" s="160"/>
      <c r="F31" s="114" t="s">
        <v>402</v>
      </c>
      <c r="G31" s="113" t="s">
        <v>109</v>
      </c>
      <c r="H31" s="65"/>
      <c r="J31" s="62"/>
      <c r="K31" s="111" t="str">
        <f t="shared" si="0"/>
        <v>Löpande kostnad för integration till datalager</v>
      </c>
      <c r="L31" s="113" t="str">
        <f>IF(AND($F31="JA",L$18&lt;&gt;""),IFERROR(IFERROR(INDEX(DB!$A$1:$Y$1345,MATCH(L$18&amp;Admin!$S$3&amp;$K31,DB!$T$1:$T$1345,0),MATCH(Admin!$V$3,DB!$A$1:$Y$1,0)),"")*IF($G31="Engång",1, IF($G31="Per månad",$L$2,  $G31)),""),"")</f>
        <v/>
      </c>
      <c r="M31" s="113" t="str">
        <f>IF(AND($F31="JA",M$18&lt;&gt;""),IFERROR(IFERROR(INDEX(DB!$A$1:$Y$1345,MATCH(M$18&amp;Admin!$S$3&amp;$K31,DB!$T$1:$T$1345,0),MATCH(Admin!$V$3,DB!$A$1:$Y$1,0)),"")*IF($G31="Engång",1, IF($G31="Per månad",$L$2,  $G31)),""),"")</f>
        <v/>
      </c>
      <c r="N31" s="113" t="str">
        <f>IF(AND($F31="JA",N$18&lt;&gt;""),IFERROR(IFERROR(INDEX(DB!$A$1:$Y$1345,MATCH(N$18&amp;Admin!$S$3&amp;$K31,DB!$T$1:$T$1345,0),MATCH(Admin!$V$3,DB!$A$1:$Y$1,0)),"")*IF($G31="Engång",1, IF($G31="Per månad",$L$2,  $G31)),""),"")</f>
        <v/>
      </c>
      <c r="P31" s="70" t="str">
        <f>IFERROR(IFERROR(INDEX(DB!$A$1:$Y$1345,MATCH(P$18&amp;Admin!$S$3&amp;$K31,DB!$T$1:$T$1345,0),MATCH($D$2&amp;"Index",DB!$A$1:$Y$1,0)),"")*IF($G31="Engång",1, IF($G31="Per månad",$L$2,  $G31)),"")</f>
        <v/>
      </c>
      <c r="Q31" s="70" t="str">
        <f>IFERROR(IFERROR(INDEX(DB!$A$1:$Y$1345,MATCH(Q$18&amp;Admin!$S$3&amp;$K31,DB!$T$1:$T$1345,0),MATCH($D$2&amp;"Index",DB!$A$1:$Y$1,0)),"")*IF($G31="Engång",1, IF($G31="Per månad",$L$2,  $G31)),"")</f>
        <v/>
      </c>
      <c r="R31" s="70" t="str">
        <f>IFERROR(IFERROR(INDEX(DB!$A$1:$Y$1345,MATCH(R$18&amp;Admin!$S$3&amp;$K31,DB!$T$1:$T$1345,0),MATCH($D$2&amp;"Index",DB!$A$1:$Y$1,0)),"")*IF($G31="Engång",1, IF($G31="Per månad",$L$2,  $G31)),"")</f>
        <v/>
      </c>
      <c r="S31" s="70" t="str">
        <f>IFERROR(IFERROR(INDEX(DB!$A$1:$Y$1345,MATCH(S$18&amp;Admin!$S$3&amp;$K31,DB!$T$1:$T$1345,0),MATCH($D$2&amp;"Index",DB!$A$1:$Y$1,0)),"")*IF($G31="Engång",1, IF($G31="Per månad",$L$2,  $G31)),"")</f>
        <v/>
      </c>
      <c r="T31" s="71"/>
      <c r="U31" s="71"/>
      <c r="V31" s="72"/>
      <c r="W31" s="71"/>
    </row>
    <row r="32" spans="2:26" ht="18" customHeight="1" x14ac:dyDescent="0.35">
      <c r="B32" s="62"/>
      <c r="C32" s="159" t="s">
        <v>84</v>
      </c>
      <c r="D32" s="160"/>
      <c r="E32" s="160"/>
      <c r="F32" s="114" t="s">
        <v>402</v>
      </c>
      <c r="G32" s="113" t="s">
        <v>109</v>
      </c>
      <c r="H32" s="65"/>
      <c r="J32" s="62"/>
      <c r="K32" s="111" t="str">
        <f t="shared" si="0"/>
        <v>Löpande kostnad för integration till e-arkiv</v>
      </c>
      <c r="L32" s="113" t="str">
        <f>IF(AND($F32="JA",L$18&lt;&gt;""),IFERROR(IFERROR(INDEX(DB!$A$1:$Y$1345,MATCH(L$18&amp;Admin!$S$3&amp;$K32,DB!$T$1:$T$1345,0),MATCH(Admin!$V$3,DB!$A$1:$Y$1,0)),"")*IF($G32="Engång",1, IF($G32="Per månad",$L$2,  $G32)),""),"")</f>
        <v/>
      </c>
      <c r="M32" s="113" t="str">
        <f>IF(AND($F32="JA",M$18&lt;&gt;""),IFERROR(IFERROR(INDEX(DB!$A$1:$Y$1345,MATCH(M$18&amp;Admin!$S$3&amp;$K32,DB!$T$1:$T$1345,0),MATCH(Admin!$V$3,DB!$A$1:$Y$1,0)),"")*IF($G32="Engång",1, IF($G32="Per månad",$L$2,  $G32)),""),"")</f>
        <v/>
      </c>
      <c r="N32" s="113" t="str">
        <f>IF(AND($F32="JA",N$18&lt;&gt;""),IFERROR(IFERROR(INDEX(DB!$A$1:$Y$1345,MATCH(N$18&amp;Admin!$S$3&amp;$K32,DB!$T$1:$T$1345,0),MATCH(Admin!$V$3,DB!$A$1:$Y$1,0)),"")*IF($G32="Engång",1, IF($G32="Per månad",$L$2,  $G32)),""),"")</f>
        <v/>
      </c>
      <c r="P32" s="70" t="str">
        <f>IFERROR(IFERROR(INDEX(DB!$A$1:$Y$1345,MATCH(P$18&amp;Admin!$S$3&amp;$K32,DB!$T$1:$T$1345,0),MATCH($D$2&amp;"Index",DB!$A$1:$Y$1,0)),"")*IF($G32="Engång",1, IF($G32="Per månad",$L$2,  $G32)),"")</f>
        <v/>
      </c>
      <c r="Q32" s="70" t="str">
        <f>IFERROR(IFERROR(INDEX(DB!$A$1:$Y$1345,MATCH(Q$18&amp;Admin!$S$3&amp;$K32,DB!$T$1:$T$1345,0),MATCH($D$2&amp;"Index",DB!$A$1:$Y$1,0)),"")*IF($G32="Engång",1, IF($G32="Per månad",$L$2,  $G32)),"")</f>
        <v/>
      </c>
      <c r="R32" s="70" t="str">
        <f>IFERROR(IFERROR(INDEX(DB!$A$1:$Y$1345,MATCH(R$18&amp;Admin!$S$3&amp;$K32,DB!$T$1:$T$1345,0),MATCH($D$2&amp;"Index",DB!$A$1:$Y$1,0)),"")*IF($G32="Engång",1, IF($G32="Per månad",$L$2,  $G32)),"")</f>
        <v/>
      </c>
      <c r="S32" s="70" t="str">
        <f>IFERROR(IFERROR(INDEX(DB!$A$1:$Y$1345,MATCH(S$18&amp;Admin!$S$3&amp;$K32,DB!$T$1:$T$1345,0),MATCH($D$2&amp;"Index",DB!$A$1:$Y$1,0)),"")*IF($G32="Engång",1, IF($G32="Per månad",$L$2,  $G32)),"")</f>
        <v/>
      </c>
      <c r="T32" s="71"/>
      <c r="U32" s="71"/>
      <c r="V32" s="72"/>
      <c r="W32" s="71"/>
    </row>
    <row r="33" spans="2:27" ht="18" customHeight="1" x14ac:dyDescent="0.35">
      <c r="B33" s="62"/>
      <c r="C33" s="159" t="s">
        <v>85</v>
      </c>
      <c r="D33" s="160"/>
      <c r="E33" s="160"/>
      <c r="F33" s="113" t="s">
        <v>106</v>
      </c>
      <c r="G33" s="113" t="s">
        <v>109</v>
      </c>
      <c r="H33" s="65"/>
      <c r="J33" s="62"/>
      <c r="K33" s="111" t="str">
        <f t="shared" si="0"/>
        <v>Löpande kostnad för nyttjande av Tjänsten</v>
      </c>
      <c r="L33" s="113" t="str">
        <f>IF(AND($F33="JA",L$18&lt;&gt;""),IFERROR(IFERROR(INDEX(DB!$A$1:$Y$1345,MATCH(L$18&amp;Admin!$S$3&amp;$K33,DB!$T$1:$T$1345,0),MATCH(Admin!$V$3,DB!$A$1:$Y$1,0)),"")*IF($G33="Engång",1, IF($G33="Per månad",$L$2,  $G33)),""),"")</f>
        <v/>
      </c>
      <c r="M33" s="113" t="str">
        <f>IF(AND($F33="JA",M$18&lt;&gt;""),IFERROR(IFERROR(INDEX(DB!$A$1:$Y$1345,MATCH(M$18&amp;Admin!$S$3&amp;$K33,DB!$T$1:$T$1345,0),MATCH(Admin!$V$3,DB!$A$1:$Y$1,0)),"")*IF($G33="Engång",1, IF($G33="Per månad",$L$2,  $G33)),""),"")</f>
        <v/>
      </c>
      <c r="N33" s="113" t="str">
        <f>IF(AND($F33="JA",N$18&lt;&gt;""),IFERROR(IFERROR(INDEX(DB!$A$1:$Y$1345,MATCH(N$18&amp;Admin!$S$3&amp;$K33,DB!$T$1:$T$1345,0),MATCH(Admin!$V$3,DB!$A$1:$Y$1,0)),"")*IF($G33="Engång",1, IF($G33="Per månad",$L$2,  $G33)),""),"")</f>
        <v/>
      </c>
      <c r="P33" s="70" t="str">
        <f>IFERROR(IFERROR(INDEX(DB!$A$1:$Y$1345,MATCH(P$18&amp;Admin!$S$3&amp;$K33,DB!$T$1:$T$1345,0),MATCH($D$2&amp;"Index",DB!$A$1:$Y$1,0)),"")*IF($G33="Engång",1, IF($G33="Per månad",$L$2,  $G33)),"")</f>
        <v/>
      </c>
      <c r="Q33" s="70" t="str">
        <f>IFERROR(IFERROR(INDEX(DB!$A$1:$Y$1345,MATCH(Q$18&amp;Admin!$S$3&amp;$K33,DB!$T$1:$T$1345,0),MATCH($D$2&amp;"Index",DB!$A$1:$Y$1,0)),"")*IF($G33="Engång",1, IF($G33="Per månad",$L$2,  $G33)),"")</f>
        <v/>
      </c>
      <c r="R33" s="70" t="str">
        <f>IFERROR(IFERROR(INDEX(DB!$A$1:$Y$1345,MATCH(R$18&amp;Admin!$S$3&amp;$K33,DB!$T$1:$T$1345,0),MATCH($D$2&amp;"Index",DB!$A$1:$Y$1,0)),"")*IF($G33="Engång",1, IF($G33="Per månad",$L$2,  $G33)),"")</f>
        <v/>
      </c>
      <c r="S33" s="70" t="str">
        <f>IFERROR(IFERROR(INDEX(DB!$A$1:$Y$1345,MATCH(S$18&amp;Admin!$S$3&amp;$K33,DB!$T$1:$T$1345,0),MATCH($D$2&amp;"Index",DB!$A$1:$Y$1,0)),"")*IF($G33="Engång",1, IF($G33="Per månad",$L$2,  $G33)),"")</f>
        <v/>
      </c>
      <c r="T33" s="71"/>
      <c r="U33" s="71"/>
      <c r="V33" s="72"/>
      <c r="W33" s="71"/>
    </row>
    <row r="34" spans="2:27" x14ac:dyDescent="0.35">
      <c r="B34" s="62"/>
      <c r="C34" s="73"/>
      <c r="D34" s="73"/>
      <c r="E34" s="73"/>
      <c r="F34" s="73"/>
      <c r="G34" s="73"/>
      <c r="H34" s="65"/>
      <c r="J34" s="62"/>
      <c r="P34" s="74"/>
      <c r="Q34" s="74"/>
      <c r="R34" s="74"/>
      <c r="S34" s="74"/>
      <c r="T34" s="71"/>
      <c r="U34" s="71"/>
      <c r="V34" s="72"/>
      <c r="W34" s="71"/>
    </row>
    <row r="35" spans="2:27" ht="15.75" customHeight="1" x14ac:dyDescent="0.35">
      <c r="B35" s="62"/>
      <c r="H35" s="65"/>
      <c r="J35" s="62"/>
      <c r="K35" s="122" t="s">
        <v>8</v>
      </c>
      <c r="L35" s="113" t="str">
        <f t="shared" ref="L35:M35" si="1">IF(SUM(L19:L33)=0,"",SUM(L19:L33))</f>
        <v/>
      </c>
      <c r="M35" s="113" t="str">
        <f t="shared" si="1"/>
        <v/>
      </c>
      <c r="N35" s="113" t="str">
        <f>IF(SUM(N19:N33)=0,"",SUM(N19:N33))</f>
        <v/>
      </c>
      <c r="P35" s="76" t="str">
        <f>IFERROR(INDEX(DB!$A$1:$Y$1345,MATCH(P$18&amp;Admin!$S$3&amp;$K19,DB!$T$1:$T$1345,0),MATCH($K35,DB!$A$1:$Y$1,0)),"")</f>
        <v/>
      </c>
      <c r="Q35" s="76" t="str">
        <f>IFERROR(INDEX(DB!$A$1:$Y$1345,MATCH(Q$18&amp;Admin!$S$3&amp;$K19,DB!$T$1:$T$1345,0),MATCH($K35,DB!$A$1:$Y$1,0)),"")</f>
        <v/>
      </c>
      <c r="R35" s="76" t="str">
        <f>IFERROR(INDEX(DB!$A$1:$Y$1345,MATCH(R$18&amp;Admin!$S$3&amp;$K19,DB!$T$1:$T$1345,0),MATCH($K35,DB!$A$1:$Y$1,0)),"")</f>
        <v/>
      </c>
      <c r="S35" s="76" t="str">
        <f>IFERROR(INDEX(DB!$A$1:$Y$1345,MATCH(S$18&amp;Admin!$S$3&amp;$K19,DB!$T$1:$T$1345,0),MATCH($K35,DB!$A$1:$Y$1,0)),"")</f>
        <v/>
      </c>
      <c r="T35" s="71"/>
      <c r="U35" s="71"/>
      <c r="V35" s="72"/>
      <c r="W35" s="71"/>
    </row>
    <row r="36" spans="2:27" ht="42.75" customHeight="1" x14ac:dyDescent="0.5">
      <c r="B36" s="62"/>
      <c r="C36" s="158" t="s">
        <v>515</v>
      </c>
      <c r="H36" s="65"/>
      <c r="J36" s="62"/>
      <c r="K36" s="121" t="s">
        <v>516</v>
      </c>
      <c r="L36" s="129" t="str">
        <f>IFERROR(IF(VLOOKUP("A1",Admin!$O$5:$Y$11,2,FALSE)=0,"",VLOOKUP("A1",Admin!$O$5:$Y$11,2,FALSE)),"")</f>
        <v>Explizit</v>
      </c>
      <c r="M36" s="129" t="str">
        <f>IFERROR(IF(VLOOKUP("A1",Admin!$O$5:$Y$11,3,FALSE)=0,"",VLOOKUP("A1",Admin!$O$5:$Y$11,3,FALSE)),"")</f>
        <v>Multisoft</v>
      </c>
      <c r="N36" s="129" t="str">
        <f>IFERROR(IF(VLOOKUP("A1",Admin!$O$5:$Y$11,4,FALSE)=0,"",VLOOKUP("A1",Admin!$O$5:$Y$11,4,FALSE)),"")</f>
        <v>Rbok</v>
      </c>
      <c r="P36" s="77" t="str">
        <f>IFERROR(IF(VLOOKUP(Admin!$S$3,Admin!$O$5:$Y$11,6,FALSE)=0,"",VLOOKUP(Admin!$S$3,Admin!$O$5:$Y$11,6,FALSE)),"")</f>
        <v/>
      </c>
      <c r="Q36" s="77" t="str">
        <f>IFERROR(IF(VLOOKUP(Admin!$S$3,Admin!$O$5:$Y$11,7,FALSE)=0,"",VLOOKUP(Admin!$S$3,Admin!$O$5:$Y$11,7,FALSE)),"")</f>
        <v/>
      </c>
      <c r="R36" s="77" t="str">
        <f>IFERROR(IF(VLOOKUP(Admin!$S$3,Admin!$O$5:$Y$11,8,FALSE)=0,"",VLOOKUP(Admin!$S$3,Admin!$O$5:$Y$11,8,FALSE)),"")</f>
        <v/>
      </c>
      <c r="S36" s="78" t="str">
        <f>IFERROR(IF(VLOOKUP(Admin!$S$3,Admin!$O$5:$Y$11,9,FALSE)=0,"",VLOOKUP(Admin!$S$3,Admin!$O$5:$Y$11,9,FALSE)),"")</f>
        <v/>
      </c>
      <c r="T36" s="71"/>
      <c r="U36" s="71"/>
      <c r="V36" s="72"/>
      <c r="W36" s="71"/>
    </row>
    <row r="37" spans="2:27" ht="18" customHeight="1" x14ac:dyDescent="0.5">
      <c r="B37" s="62"/>
      <c r="C37" s="124" t="s">
        <v>7</v>
      </c>
      <c r="D37" s="125" t="s">
        <v>24</v>
      </c>
      <c r="E37" s="126" t="s">
        <v>8</v>
      </c>
      <c r="G37" s="79"/>
      <c r="H37" s="65"/>
      <c r="J37" s="62"/>
      <c r="K37" s="112" t="s">
        <v>86</v>
      </c>
      <c r="L37" s="113" t="str">
        <f>IFERROR(IFERROR(INDEX(DB!$A$1:$Y$1345,MATCH(L$18&amp;Admin!$S$3&amp;$K37,DB!$T$1:$T$1345,0),MATCH(Admin!$V$3,DB!$A$1:$Y$1,0)),""),"")</f>
        <v/>
      </c>
      <c r="M37" s="113" t="str">
        <f>IFERROR(IFERROR(INDEX(DB!$A$1:$Y$1345,MATCH(M$18&amp;Admin!$S$3&amp;$K37,DB!$T$1:$T$1345,0),MATCH(Admin!$V$3,DB!$A$1:$Y$1,0)),""),"")</f>
        <v/>
      </c>
      <c r="N37" s="113" t="str">
        <f>IFERROR(IFERROR(INDEX(DB!$A$1:$Y$1345,MATCH(N$18&amp;Admin!$S$3&amp;$K37,DB!$T$1:$T$1345,0),MATCH(Admin!$V$3,DB!$A$1:$Y$1,0)),""),"")</f>
        <v/>
      </c>
      <c r="P37" s="70" t="str">
        <f>IFERROR(HLOOKUP(P$36,$L$18:$W$35,2,FALSE)*$G19,"")</f>
        <v/>
      </c>
      <c r="Q37" s="70" t="str">
        <f>IFERROR(HLOOKUP(Q$36,$L$18:$W$35,2,FALSE)*$G19,"")</f>
        <v/>
      </c>
      <c r="R37" s="70" t="str">
        <f>IFERROR(HLOOKUP(R$36,$L$18:$W$35,2,FALSE)*$G19,"")</f>
        <v/>
      </c>
      <c r="S37" s="70" t="str">
        <f>IFERROR(HLOOKUP(S$36,$L$18:$W$35,2,FALSE)*$G19,"")</f>
        <v/>
      </c>
      <c r="T37" s="68"/>
      <c r="U37" s="68"/>
      <c r="V37" s="69"/>
      <c r="W37" s="68"/>
    </row>
    <row r="38" spans="2:27" ht="18" customHeight="1" x14ac:dyDescent="0.35">
      <c r="B38" s="62"/>
      <c r="C38" s="127" t="str">
        <f>IFERROR(INDEX($L$18:$S$18,1,MATCH(SMALL($L$50:$S$50,F38),$L$50:$S$50,0)),"")</f>
        <v/>
      </c>
      <c r="D38" s="80" t="str">
        <f>IF(TRIM(E38)="","",1)</f>
        <v/>
      </c>
      <c r="E38" s="81" t="str">
        <f>IFERROR(INDEX($L$35:$S$35,1,MATCH(SMALL($L$35:$S$35,F38),$L$35:$S$35,0)),"         ")</f>
        <v xml:space="preserve">         </v>
      </c>
      <c r="F38" s="11">
        <v>1</v>
      </c>
      <c r="G38" s="79">
        <f>IF(D38=D39,1,0)</f>
        <v>0</v>
      </c>
      <c r="H38" s="65"/>
      <c r="J38" s="62"/>
      <c r="K38" s="112" t="s">
        <v>88</v>
      </c>
      <c r="L38" s="113" t="str">
        <f>IFERROR(IFERROR(INDEX(DB!$A$1:$Y$1345,MATCH(L$18&amp;Admin!$S$3&amp;$K38,DB!$T$1:$T$1345,0),MATCH(Admin!$V$3,DB!$A$1:$Y$1,0)),""),"")</f>
        <v/>
      </c>
      <c r="M38" s="113" t="str">
        <f>IFERROR(IFERROR(INDEX(DB!$A$1:$Y$1345,MATCH(M$18&amp;Admin!$S$3&amp;$K38,DB!$T$1:$T$1345,0),MATCH(Admin!$V$3,DB!$A$1:$Y$1,0)),""),"")</f>
        <v/>
      </c>
      <c r="N38" s="113" t="str">
        <f>IFERROR(IFERROR(INDEX(DB!$A$1:$Y$1345,MATCH(N$18&amp;Admin!$S$3&amp;$K38,DB!$T$1:$T$1345,0),MATCH(Admin!$V$3,DB!$A$1:$Y$1,0)),""),"")</f>
        <v/>
      </c>
      <c r="P38" s="70" t="str">
        <f>IFERROR(HLOOKUP(P$36,$L$18:$W$35,3,FALSE)*$G20,"")</f>
        <v/>
      </c>
      <c r="Q38" s="70" t="str">
        <f>IFERROR(HLOOKUP(Q$36,$L$18:$W$35,3,FALSE)*$G20,"")</f>
        <v/>
      </c>
      <c r="R38" s="70" t="str">
        <f>IFERROR(HLOOKUP(R$36,$L$18:$W$35,3,FALSE)*$G20,"")</f>
        <v/>
      </c>
      <c r="S38" s="70" t="str">
        <f>IFERROR(HLOOKUP(S$36,$L$18:$W$35,3,FALSE)*$G20,"")</f>
        <v/>
      </c>
      <c r="T38" s="71"/>
      <c r="U38" s="71"/>
      <c r="V38" s="72"/>
      <c r="W38" s="71"/>
      <c r="AA38" s="82"/>
    </row>
    <row r="39" spans="2:27" ht="18" customHeight="1" x14ac:dyDescent="0.35">
      <c r="B39" s="62"/>
      <c r="C39" s="127" t="str">
        <f>IFERROR(INDEX($L$18:$S$18,1,MATCH(SMALL($L$50:$S$50,F39),$L$50:$S$50,0)),"")</f>
        <v/>
      </c>
      <c r="D39" s="80" t="str">
        <f>IF(TRIM(E39)=""," ", IF(E39&gt;E38,F39,D38))</f>
        <v xml:space="preserve"> </v>
      </c>
      <c r="E39" s="81" t="str">
        <f t="shared" ref="E39:E40" si="2">IFERROR(INDEX($L$35:$S$35,1,MATCH(SMALL($L$35:$S$35,F39),$L$35:$S$35,0)),"         ")</f>
        <v xml:space="preserve">         </v>
      </c>
      <c r="F39" s="11">
        <v>2</v>
      </c>
      <c r="G39" s="79">
        <f t="shared" ref="G39:G41" si="3">IF(D38=D39,1,IF(D39=D40,1,0))</f>
        <v>1</v>
      </c>
      <c r="H39" s="65"/>
      <c r="J39" s="62"/>
      <c r="K39" s="111" t="s">
        <v>89</v>
      </c>
      <c r="L39" s="113" t="str">
        <f>IFERROR(IFERROR(INDEX(DB!$A$1:$Y$1345,MATCH(L$18&amp;Admin!$S$3&amp;$K39,DB!$T$1:$T$1345,0),MATCH(Admin!$V$3,DB!$A$1:$Y$1,0)),""),"")</f>
        <v/>
      </c>
      <c r="M39" s="113" t="str">
        <f>IFERROR(IFERROR(INDEX(DB!$A$1:$Y$1345,MATCH(M$18&amp;Admin!$S$3&amp;$K39,DB!$T$1:$T$1345,0),MATCH(Admin!$V$3,DB!$A$1:$Y$1,0)),""),"")</f>
        <v/>
      </c>
      <c r="N39" s="113" t="str">
        <f>IFERROR(IFERROR(INDEX(DB!$A$1:$Y$1345,MATCH(N$18&amp;Admin!$S$3&amp;$K39,DB!$T$1:$T$1345,0),MATCH(Admin!$V$3,DB!$A$1:$Y$1,0)),""),"")</f>
        <v/>
      </c>
      <c r="P39" s="70" t="str">
        <f>IFERROR(HLOOKUP(P$36,$L$18:$W$35,4,FALSE)*#REF!,"")</f>
        <v/>
      </c>
      <c r="Q39" s="70" t="str">
        <f>IFERROR(HLOOKUP(Q$36,$L$18:$W$35,4,FALSE)*#REF!,"")</f>
        <v/>
      </c>
      <c r="R39" s="70" t="str">
        <f>IFERROR(HLOOKUP(R$36,$L$18:$W$35,4,FALSE)*#REF!,"")</f>
        <v/>
      </c>
      <c r="S39" s="70" t="str">
        <f>IFERROR(HLOOKUP(S$36,$L$18:$W$35,4,FALSE)*#REF!,"")</f>
        <v/>
      </c>
      <c r="T39" s="71"/>
      <c r="U39" s="71"/>
      <c r="V39" s="72"/>
      <c r="W39" s="71"/>
    </row>
    <row r="40" spans="2:27" ht="18" customHeight="1" x14ac:dyDescent="0.35">
      <c r="B40" s="62"/>
      <c r="C40" s="127" t="str">
        <f>IFERROR(INDEX($L$18:$S$18,1,MATCH(SMALL($L$50:$S$50,F40),$L$50:$S$50,0)),"")</f>
        <v/>
      </c>
      <c r="D40" s="80" t="str">
        <f t="shared" ref="D40:D41" si="4">IF(TRIM(E40)=""," ", IF(E40&gt;E39,F40,D39))</f>
        <v xml:space="preserve"> </v>
      </c>
      <c r="E40" s="81" t="str">
        <f t="shared" si="2"/>
        <v xml:space="preserve">         </v>
      </c>
      <c r="F40" s="11">
        <v>3</v>
      </c>
      <c r="G40" s="79">
        <f t="shared" si="3"/>
        <v>1</v>
      </c>
      <c r="H40" s="65"/>
      <c r="J40" s="62"/>
      <c r="K40" s="111" t="s">
        <v>90</v>
      </c>
      <c r="L40" s="113" t="str">
        <f>IFERROR(IFERROR(INDEX(DB!$A$1:$Y$1345,MATCH(L$18&amp;Admin!$S$3&amp;$K40,DB!$T$1:$T$1345,0),MATCH(Admin!$V$3,DB!$A$1:$Y$1,0)),""),"")</f>
        <v/>
      </c>
      <c r="M40" s="113" t="str">
        <f>IFERROR(IFERROR(INDEX(DB!$A$1:$Y$1345,MATCH(M$18&amp;Admin!$S$3&amp;$K40,DB!$T$1:$T$1345,0),MATCH(Admin!$V$3,DB!$A$1:$Y$1,0)),""),"")</f>
        <v/>
      </c>
      <c r="N40" s="113" t="str">
        <f>IFERROR(IFERROR(INDEX(DB!$A$1:$Y$1345,MATCH(N$18&amp;Admin!$S$3&amp;$K40,DB!$T$1:$T$1345,0),MATCH(Admin!$V$3,DB!$A$1:$Y$1,0)),""),"")</f>
        <v/>
      </c>
      <c r="P40" s="70" t="str">
        <f>IFERROR(HLOOKUP(P$36,$L$18:$W$35,5,FALSE)*#REF!,"")</f>
        <v/>
      </c>
      <c r="Q40" s="70" t="str">
        <f>IFERROR(HLOOKUP(Q$36,$L$18:$W$35,5,FALSE)*#REF!,"")</f>
        <v/>
      </c>
      <c r="R40" s="70" t="str">
        <f>IFERROR(HLOOKUP(R$36,$L$18:$W$35,5,FALSE)*#REF!,"")</f>
        <v/>
      </c>
      <c r="S40" s="70" t="str">
        <f>IFERROR(HLOOKUP(S$36,$L$18:$W$35,5,FALSE)*#REF!,"")</f>
        <v/>
      </c>
      <c r="T40" s="71"/>
      <c r="U40" s="71"/>
      <c r="V40" s="72"/>
      <c r="W40" s="71"/>
    </row>
    <row r="41" spans="2:27" ht="18" customHeight="1" x14ac:dyDescent="0.35">
      <c r="B41" s="62"/>
      <c r="C41" s="128" t="str">
        <f t="shared" ref="C41" si="5">IFERROR(INDEX($L$18:$S$18,1,MATCH(SMALL($L$50:$S$50,F41),$L$50:$S$50,0)),"")</f>
        <v/>
      </c>
      <c r="D41" s="83" t="str">
        <f t="shared" si="4"/>
        <v xml:space="preserve"> </v>
      </c>
      <c r="E41" s="84" t="str">
        <f>IFERROR(IF($G$35&gt;320,"            ",INDEX($L$48:$S$49,2,MATCH(SMALL($L$48:$S$48,F41),$L$48:$S$48,0))),"            ")</f>
        <v xml:space="preserve">            </v>
      </c>
      <c r="F41" s="11">
        <v>4</v>
      </c>
      <c r="G41" s="79">
        <f t="shared" si="3"/>
        <v>1</v>
      </c>
      <c r="H41" s="65"/>
      <c r="J41" s="62"/>
      <c r="K41" s="111" t="s">
        <v>91</v>
      </c>
      <c r="L41" s="113" t="str">
        <f>IFERROR(IFERROR(INDEX(DB!$A$1:$Y$1345,MATCH(L$18&amp;Admin!$S$3&amp;$K41,DB!$T$1:$T$1345,0),MATCH(Admin!$V$3,DB!$A$1:$Y$1,0)),""),"")</f>
        <v/>
      </c>
      <c r="M41" s="113" t="str">
        <f>IFERROR(IFERROR(INDEX(DB!$A$1:$Y$1345,MATCH(M$18&amp;Admin!$S$3&amp;$K41,DB!$T$1:$T$1345,0),MATCH(Admin!$V$3,DB!$A$1:$Y$1,0)),""),"")</f>
        <v/>
      </c>
      <c r="N41" s="113" t="str">
        <f>IFERROR(IFERROR(INDEX(DB!$A$1:$Y$1345,MATCH(N$18&amp;Admin!$S$3&amp;$K41,DB!$T$1:$T$1345,0),MATCH(Admin!$V$3,DB!$A$1:$Y$1,0)),""),"")</f>
        <v/>
      </c>
      <c r="P41" s="70" t="str">
        <f>IFERROR(HLOOKUP(P$36,$L$18:$W$35,6,FALSE)*#REF!,"")</f>
        <v/>
      </c>
      <c r="Q41" s="70" t="str">
        <f>IFERROR(HLOOKUP(Q$36,$L$18:$W$35,6,FALSE)*#REF!,"")</f>
        <v/>
      </c>
      <c r="R41" s="70" t="str">
        <f>IFERROR(HLOOKUP(R$36,$L$18:$W$35,6,FALSE)*#REF!,"")</f>
        <v/>
      </c>
      <c r="S41" s="70" t="str">
        <f>IFERROR(HLOOKUP(S$36,$L$18:$W$35,6,FALSE)*#REF!,"")</f>
        <v/>
      </c>
      <c r="T41" s="71"/>
      <c r="U41" s="71"/>
      <c r="V41" s="72"/>
      <c r="W41" s="71"/>
    </row>
    <row r="42" spans="2:27" ht="16.5" customHeight="1" x14ac:dyDescent="0.35">
      <c r="B42" s="62"/>
      <c r="H42" s="65"/>
      <c r="J42" s="62"/>
      <c r="K42" s="75"/>
      <c r="L42" s="70"/>
      <c r="M42" s="70"/>
      <c r="N42" s="70"/>
      <c r="P42" s="70" t="str">
        <f>IFERROR(HLOOKUP(P$36,$L$18:$W$35,7,FALSE)*#REF!,"")</f>
        <v/>
      </c>
      <c r="Q42" s="70" t="str">
        <f>IFERROR(HLOOKUP(Q$36,$L$18:$W$35,7,FALSE)*#REF!,"")</f>
        <v/>
      </c>
      <c r="R42" s="70" t="str">
        <f>IFERROR(HLOOKUP(R$36,$L$18:$W$35,7,FALSE)*#REF!,"")</f>
        <v/>
      </c>
      <c r="S42" s="70" t="str">
        <f>IFERROR(HLOOKUP(S$36,$L$18:$W$35,7,FALSE)*#REF!,"")</f>
        <v/>
      </c>
      <c r="T42" s="71"/>
      <c r="U42" s="71"/>
      <c r="V42" s="72"/>
      <c r="W42" s="71"/>
    </row>
    <row r="43" spans="2:27" ht="16.5" customHeight="1" x14ac:dyDescent="0.35">
      <c r="B43" s="62"/>
      <c r="H43" s="65"/>
      <c r="J43" s="62"/>
      <c r="K43" s="75"/>
      <c r="L43" s="70"/>
      <c r="M43" s="70"/>
      <c r="N43" s="70"/>
      <c r="P43" s="70" t="str">
        <f>IFERROR(HLOOKUP(P$36,$L$18:$W$35,8,FALSE)*#REF!,"")</f>
        <v/>
      </c>
      <c r="Q43" s="70" t="str">
        <f>IFERROR(HLOOKUP(Q$36,$L$18:$W$35,8,FALSE)*#REF!,"")</f>
        <v/>
      </c>
      <c r="R43" s="70" t="str">
        <f>IFERROR(HLOOKUP(R$36,$L$18:$W$35,8,FALSE)*#REF!,"")</f>
        <v/>
      </c>
      <c r="S43" s="70" t="str">
        <f>IFERROR(HLOOKUP(S$36,$L$18:$W$35,8,FALSE)*#REF!,"")</f>
        <v/>
      </c>
      <c r="T43" s="71"/>
      <c r="U43" s="71"/>
      <c r="V43" s="72"/>
      <c r="W43" s="71"/>
    </row>
    <row r="44" spans="2:27" ht="16.5" customHeight="1" x14ac:dyDescent="0.35">
      <c r="B44" s="62"/>
      <c r="H44" s="65"/>
      <c r="J44" s="62"/>
      <c r="K44" s="75"/>
      <c r="L44" s="70"/>
      <c r="M44" s="70"/>
      <c r="N44" s="70"/>
      <c r="P44" s="70" t="str">
        <f>IFERROR(HLOOKUP(P$36,$L$18:$W$35,9,FALSE)*#REF!,"")</f>
        <v/>
      </c>
      <c r="Q44" s="70" t="str">
        <f>IFERROR(HLOOKUP(Q$36,$L$18:$W$35,9,FALSE)*#REF!,"")</f>
        <v/>
      </c>
      <c r="R44" s="70" t="str">
        <f>IFERROR(HLOOKUP(R$36,$L$18:$W$35,9,FALSE)*#REF!,"")</f>
        <v/>
      </c>
      <c r="S44" s="70" t="str">
        <f>IFERROR(HLOOKUP(S$36,$L$18:$W$35,9,FALSE)*#REF!,"")</f>
        <v/>
      </c>
      <c r="T44" s="71"/>
      <c r="U44" s="71"/>
      <c r="V44" s="72"/>
      <c r="W44" s="71"/>
    </row>
    <row r="45" spans="2:27" ht="16.5" customHeight="1" x14ac:dyDescent="0.35">
      <c r="B45" s="62"/>
      <c r="H45" s="65"/>
      <c r="J45" s="62"/>
      <c r="K45" s="75"/>
      <c r="L45" s="70"/>
      <c r="M45" s="70"/>
      <c r="N45" s="70"/>
      <c r="P45" s="70" t="str">
        <f>IFERROR(HLOOKUP(P$36,$L$18:$W$35,10,FALSE)*#REF!,"")</f>
        <v/>
      </c>
      <c r="Q45" s="70" t="str">
        <f>IFERROR(HLOOKUP(Q$36,$L$18:$W$35,10,FALSE)*#REF!,"")</f>
        <v/>
      </c>
      <c r="R45" s="70" t="str">
        <f>IFERROR(HLOOKUP(R$36,$L$18:$W$35,10,FALSE)*#REF!,"")</f>
        <v/>
      </c>
      <c r="S45" s="70" t="str">
        <f>IFERROR(HLOOKUP(S$36,$L$18:$W$35,10,FALSE)*#REF!,"")</f>
        <v/>
      </c>
      <c r="T45" s="71"/>
      <c r="U45" s="71"/>
      <c r="V45" s="72"/>
      <c r="W45" s="71"/>
    </row>
    <row r="46" spans="2:27" ht="16.5" customHeight="1" x14ac:dyDescent="0.35">
      <c r="B46" s="62"/>
      <c r="G46" s="79"/>
      <c r="H46" s="65"/>
      <c r="J46" s="62"/>
      <c r="K46" s="75"/>
      <c r="L46" s="70"/>
      <c r="M46" s="70"/>
      <c r="N46" s="70"/>
      <c r="P46" s="70" t="str">
        <f>IFERROR(HLOOKUP(P$36,$L$18:$W$35,11,FALSE)*#REF!,"")</f>
        <v/>
      </c>
      <c r="Q46" s="70" t="str">
        <f>IFERROR(HLOOKUP(Q$36,$L$18:$W$35,11,FALSE)*#REF!,"")</f>
        <v/>
      </c>
      <c r="R46" s="70" t="str">
        <f>IFERROR(HLOOKUP(R$36,$L$18:$W$35,11,FALSE)*#REF!,"")</f>
        <v/>
      </c>
      <c r="S46" s="70" t="str">
        <f>IFERROR(HLOOKUP(S$36,$L$18:$W$35,11,FALSE)*#REF!,"")</f>
        <v/>
      </c>
      <c r="T46" s="71"/>
      <c r="U46" s="71"/>
      <c r="V46" s="72"/>
      <c r="W46" s="71"/>
    </row>
    <row r="47" spans="2:27" ht="16.5" customHeight="1" x14ac:dyDescent="0.35">
      <c r="B47" s="62"/>
      <c r="H47" s="65"/>
      <c r="J47" s="62"/>
      <c r="K47" s="75"/>
      <c r="L47" s="70"/>
      <c r="M47" s="70"/>
      <c r="N47" s="70"/>
      <c r="P47" s="70" t="str">
        <f>IFERROR(HLOOKUP(P$36,$L$18:$W$35,12,FALSE)*$G29,"")</f>
        <v/>
      </c>
      <c r="Q47" s="70" t="str">
        <f>IFERROR(HLOOKUP(Q$36,$L$18:$W$35,12,FALSE)*$G29,"")</f>
        <v/>
      </c>
      <c r="R47" s="70" t="str">
        <f>IFERROR(HLOOKUP(R$36,$L$18:$W$35,12,FALSE)*$G29,"")</f>
        <v/>
      </c>
      <c r="S47" s="70" t="str">
        <f>IFERROR(HLOOKUP(S$36,$L$18:$W$35,12,FALSE)*$G29,"")</f>
        <v/>
      </c>
      <c r="T47" s="71"/>
      <c r="U47" s="71"/>
      <c r="V47" s="72"/>
      <c r="W47" s="71"/>
    </row>
    <row r="48" spans="2:27" ht="16.5" customHeight="1" x14ac:dyDescent="0.35">
      <c r="B48" s="62"/>
      <c r="H48" s="65"/>
      <c r="J48" s="62"/>
      <c r="K48" s="85" t="s">
        <v>48</v>
      </c>
      <c r="L48" s="86" t="str">
        <f t="shared" ref="L48:S48" si="6">IF(COUNTIFS(L19:L29,"(Erbjuds ej)")&gt;0,"Erbjuds ej",IF(SUM(L37:L47)=0,"",SUM(L37:L47)-IFERROR(HLOOKUP(L$36,$L$18:$W$35,13,FALSE)/10000000,"")))</f>
        <v/>
      </c>
      <c r="M48" s="86" t="str">
        <f t="shared" si="6"/>
        <v/>
      </c>
      <c r="N48" s="86" t="str">
        <f t="shared" si="6"/>
        <v/>
      </c>
      <c r="P48" s="86" t="str">
        <f t="shared" si="6"/>
        <v/>
      </c>
      <c r="Q48" s="86" t="str">
        <f t="shared" si="6"/>
        <v/>
      </c>
      <c r="R48" s="86" t="str">
        <f t="shared" si="6"/>
        <v/>
      </c>
      <c r="S48" s="86" t="str">
        <f t="shared" si="6"/>
        <v/>
      </c>
      <c r="T48" s="71"/>
      <c r="U48" s="71"/>
      <c r="V48" s="72"/>
      <c r="W48" s="71"/>
    </row>
    <row r="49" spans="2:25" ht="16.5" customHeight="1" x14ac:dyDescent="0.35">
      <c r="B49" s="62"/>
      <c r="H49" s="65"/>
      <c r="J49" s="62"/>
      <c r="K49" s="75"/>
      <c r="L49" s="70"/>
      <c r="M49" s="70"/>
      <c r="N49" s="70"/>
      <c r="P49" s="70" t="str">
        <f>IF(COUNTIFS(P19:P29,"(Erbjuds ej)")&gt;0,"Erbjuds ej",IF(SUM(P37:P47)=0,"",SUM(P37:P47)))</f>
        <v/>
      </c>
      <c r="Q49" s="70" t="str">
        <f>IF(COUNTIFS(Q19:Q29,"(Erbjuds ej)")&gt;0,"Erbjuds ej",IF(SUM(Q37:Q47)=0,"",SUM(Q37:Q47)))</f>
        <v/>
      </c>
      <c r="R49" s="70" t="str">
        <f>IF(COUNTIFS(R19:R29,"(Erbjuds ej)")&gt;0,"Erbjuds ej",IF(SUM(R37:R47)=0,"",SUM(R37:R47)))</f>
        <v/>
      </c>
      <c r="S49" s="70" t="str">
        <f>IF(COUNTIFS(S19:S29,"(Erbjuds ej)")&gt;0,"Erbjuds ej",IF(SUM(S37:S47)=0,"",SUM(S37:S47)))</f>
        <v/>
      </c>
      <c r="T49" s="71"/>
      <c r="U49" s="71"/>
      <c r="V49" s="72"/>
      <c r="W49" s="71"/>
    </row>
    <row r="50" spans="2:25" x14ac:dyDescent="0.35">
      <c r="B50" s="62"/>
      <c r="H50" s="65"/>
      <c r="J50" s="62"/>
      <c r="L50" s="11" t="str">
        <f t="shared" ref="L50:S50" si="7">IF(COUNTIFS(L19:L29,"(Erbjuds ej)")&gt;0,"Erbjuds ej",IF(SUM(L37:L47)=0,"",SUM(L37:L47)+L51-IFERROR(HLOOKUP(L$36,$L$18:$W$35,13,FALSE)/10000000,"")))</f>
        <v/>
      </c>
      <c r="M50" s="11" t="str">
        <f t="shared" si="7"/>
        <v/>
      </c>
      <c r="N50" s="11" t="str">
        <f t="shared" si="7"/>
        <v/>
      </c>
      <c r="P50" s="11" t="str">
        <f t="shared" si="7"/>
        <v/>
      </c>
      <c r="Q50" s="11" t="str">
        <f t="shared" si="7"/>
        <v/>
      </c>
      <c r="R50" s="11" t="str">
        <f t="shared" si="7"/>
        <v/>
      </c>
      <c r="S50" s="11" t="str">
        <f t="shared" si="7"/>
        <v/>
      </c>
      <c r="T50" s="71"/>
      <c r="U50" s="71"/>
      <c r="V50" s="72"/>
      <c r="W50" s="71"/>
      <c r="Y50" s="87"/>
    </row>
    <row r="51" spans="2:25" x14ac:dyDescent="0.35">
      <c r="B51" s="62"/>
      <c r="H51" s="65"/>
      <c r="J51" s="62"/>
      <c r="L51" s="11">
        <v>8.0000000000000004E-4</v>
      </c>
      <c r="M51" s="11">
        <v>6.9999999999999999E-4</v>
      </c>
      <c r="N51" s="11">
        <v>5.9999999999999995E-4</v>
      </c>
      <c r="O51" s="11">
        <v>5.0000000000000001E-4</v>
      </c>
      <c r="P51" s="11">
        <v>4.0000000000000002E-4</v>
      </c>
      <c r="Q51" s="11">
        <v>2.9999999999999997E-4</v>
      </c>
      <c r="R51" s="11">
        <v>2.0000000000000001E-4</v>
      </c>
      <c r="S51" s="88">
        <v>1E-4</v>
      </c>
      <c r="T51" s="71"/>
      <c r="U51" s="71"/>
      <c r="V51" s="72"/>
      <c r="W51" s="71"/>
      <c r="Y51" s="87"/>
    </row>
    <row r="52" spans="2:25" x14ac:dyDescent="0.35">
      <c r="B52" s="62"/>
      <c r="H52" s="65"/>
      <c r="J52" s="62"/>
      <c r="T52" s="71"/>
      <c r="U52" s="71"/>
      <c r="V52" s="72"/>
      <c r="W52" s="61"/>
    </row>
    <row r="53" spans="2:25" x14ac:dyDescent="0.35">
      <c r="B53" s="62"/>
      <c r="H53" s="65"/>
      <c r="J53" s="62"/>
      <c r="T53" s="71"/>
      <c r="U53" s="71"/>
      <c r="V53" s="72"/>
    </row>
    <row r="54" spans="2:25" x14ac:dyDescent="0.35">
      <c r="B54" s="62"/>
      <c r="H54" s="65"/>
      <c r="J54" s="62"/>
      <c r="R54" s="174" t="s">
        <v>49</v>
      </c>
      <c r="S54" s="175"/>
      <c r="T54" s="71"/>
      <c r="U54" s="71"/>
      <c r="V54" s="72"/>
    </row>
    <row r="55" spans="2:25" x14ac:dyDescent="0.35">
      <c r="B55" s="62"/>
      <c r="H55" s="65"/>
      <c r="J55" s="62"/>
      <c r="R55" s="165" t="str">
        <f>IFERROR(INDEX(Avropsmottagare!$C$9:$H$22,MATCH($K55,Avropsmottagare!$C$9:$C$22,0),6),"")</f>
        <v/>
      </c>
      <c r="S55" s="166"/>
      <c r="T55" s="71"/>
      <c r="U55" s="71"/>
      <c r="V55" s="72"/>
    </row>
    <row r="56" spans="2:25" x14ac:dyDescent="0.35">
      <c r="B56" s="62"/>
      <c r="H56" s="65"/>
      <c r="J56" s="62"/>
      <c r="R56" s="165" t="str">
        <f>IFERROR(INDEX(Avropsmottagare!$C$9:$H$22,MATCH($K56,Avropsmottagare!$C$9:$C$22,0),6),"")</f>
        <v/>
      </c>
      <c r="S56" s="166"/>
      <c r="T56" s="71"/>
      <c r="U56" s="71"/>
      <c r="V56" s="72"/>
    </row>
    <row r="57" spans="2:25" x14ac:dyDescent="0.35">
      <c r="B57" s="62"/>
      <c r="H57" s="65"/>
      <c r="J57" s="62"/>
      <c r="R57" s="165" t="str">
        <f>IFERROR(INDEX(Avropsmottagare!$C$9:$H$22,MATCH($K57,Avropsmottagare!$C$9:$C$22,0),6),"")</f>
        <v/>
      </c>
      <c r="S57" s="166"/>
      <c r="T57" s="71"/>
      <c r="U57" s="71"/>
      <c r="V57" s="72"/>
    </row>
    <row r="58" spans="2:25" x14ac:dyDescent="0.35">
      <c r="B58" s="62"/>
      <c r="H58" s="65"/>
      <c r="J58" s="62"/>
      <c r="R58" s="161" t="str">
        <f>IFERROR(INDEX(Avropsmottagare!$C$9:$H$22,MATCH($K58,Avropsmottagare!$C$9:$C$22,0),6),"")</f>
        <v/>
      </c>
      <c r="S58" s="162"/>
      <c r="T58" s="71"/>
      <c r="U58" s="71"/>
      <c r="V58" s="72"/>
    </row>
    <row r="59" spans="2:25" ht="15" thickBot="1" x14ac:dyDescent="0.4">
      <c r="B59" s="89"/>
      <c r="C59" s="90"/>
      <c r="D59" s="90"/>
      <c r="E59" s="90"/>
      <c r="F59" s="90"/>
      <c r="G59" s="90"/>
      <c r="H59" s="91"/>
      <c r="J59" s="62"/>
      <c r="K59" s="90"/>
      <c r="L59" s="90"/>
      <c r="M59" s="90"/>
      <c r="N59" s="90"/>
      <c r="O59" s="90"/>
      <c r="P59" s="90"/>
      <c r="Q59" s="90"/>
      <c r="R59" s="90"/>
      <c r="S59" s="90"/>
      <c r="T59" s="90"/>
      <c r="U59" s="90"/>
      <c r="V59" s="91"/>
    </row>
    <row r="64" spans="2:25" ht="6.65" customHeight="1" x14ac:dyDescent="0.35"/>
    <row r="65" ht="6.65" customHeight="1" x14ac:dyDescent="0.35"/>
  </sheetData>
  <sheetProtection algorithmName="SHA-512" hashValue="RK2dTncVMt05qtGlHucZFNuPI90Uu26sUDk0AnYKzGVvaQDEiRl+L6e7q7vjKfxb5wNLIZVu1uA7g/vdipt8mA==" saltValue="WhQNm0bEHefFjbN56yIynw==" spinCount="100000" sheet="1" objects="1" scenarios="1"/>
  <mergeCells count="24">
    <mergeCell ref="D9:K9"/>
    <mergeCell ref="D3:K3"/>
    <mergeCell ref="L2:M2"/>
    <mergeCell ref="D2:G2"/>
    <mergeCell ref="R54:S54"/>
    <mergeCell ref="C19:E19"/>
    <mergeCell ref="C20:E20"/>
    <mergeCell ref="C21:E21"/>
    <mergeCell ref="C22:E22"/>
    <mergeCell ref="C23:E23"/>
    <mergeCell ref="C24:E24"/>
    <mergeCell ref="C25:E25"/>
    <mergeCell ref="C26:E26"/>
    <mergeCell ref="C27:E27"/>
    <mergeCell ref="C28:E28"/>
    <mergeCell ref="C29:E29"/>
    <mergeCell ref="R58:S58"/>
    <mergeCell ref="D10:K10"/>
    <mergeCell ref="R55:S55"/>
    <mergeCell ref="R56:S56"/>
    <mergeCell ref="R57:S57"/>
    <mergeCell ref="D11:K11"/>
    <mergeCell ref="D12:K12"/>
    <mergeCell ref="D13:K13"/>
  </mergeCells>
  <conditionalFormatting sqref="C38:E41">
    <cfRule type="expression" dxfId="2" priority="1">
      <formula>$D38&gt;3</formula>
    </cfRule>
    <cfRule type="expression" dxfId="1" priority="7">
      <formula>$G38&lt;&gt;0</formula>
    </cfRule>
  </conditionalFormatting>
  <dataValidations count="1">
    <dataValidation type="list" allowBlank="1" showInputMessage="1" showErrorMessage="1" sqref="F19:F33 M5:M7 L10:N13" xr:uid="{E78AC25E-6DEA-407F-8068-99B0D3D19D68}">
      <formula1>"JA,NEJ"</formula1>
    </dataValidation>
  </dataValidations>
  <pageMargins left="0.7" right="0.73958333333333337" top="0.75" bottom="0.75" header="0.3" footer="0.3"/>
  <pageSetup paperSize="9" orientation="portrait" r:id="rId1"/>
  <headerFooter>
    <oddHeader>&amp;LIT-konsulttjänster 2016
Projektnummer: 10307&amp;R&amp;G</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Admin!$AC$4:$AC$293</xm:f>
          </x14:formula1>
          <xm:sqref>D2</xm:sqref>
        </x14:dataValidation>
        <x14:dataValidation type="list" showInputMessage="1" showErrorMessage="1" xr:uid="{8C261BDB-3C01-43FC-9DBE-7130B4C0AD64}">
          <x14:formula1>
            <xm:f>Admin!$F$4:$F$27</xm:f>
          </x14:formula1>
          <xm:sqref>C19:E33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7FE4D-0741-43F9-B10E-9C259D86282C}">
  <dimension ref="A1:D15"/>
  <sheetViews>
    <sheetView topLeftCell="A3" workbookViewId="0">
      <selection activeCell="A3" sqref="A3"/>
    </sheetView>
  </sheetViews>
  <sheetFormatPr defaultRowHeight="14.5" x14ac:dyDescent="0.35"/>
  <cols>
    <col min="1" max="1" width="8.81640625" customWidth="1"/>
    <col min="2" max="2" width="36" customWidth="1"/>
    <col min="3" max="3" width="62.1796875" customWidth="1"/>
    <col min="4" max="4" width="67.1796875" customWidth="1"/>
  </cols>
  <sheetData>
    <row r="1" spans="1:4" ht="18" x14ac:dyDescent="0.35">
      <c r="A1" s="131" t="s">
        <v>434</v>
      </c>
      <c r="C1" s="132"/>
      <c r="D1" s="133"/>
    </row>
    <row r="2" spans="1:4" ht="15" thickBot="1" x14ac:dyDescent="0.4">
      <c r="A2" s="134" t="s">
        <v>435</v>
      </c>
      <c r="B2" s="134" t="s">
        <v>436</v>
      </c>
      <c r="C2" s="135" t="s">
        <v>437</v>
      </c>
      <c r="D2" s="135" t="s">
        <v>438</v>
      </c>
    </row>
    <row r="3" spans="1:4" ht="69" x14ac:dyDescent="0.35">
      <c r="A3" s="136" t="s">
        <v>63</v>
      </c>
      <c r="B3" s="137" t="s">
        <v>439</v>
      </c>
      <c r="C3" s="138"/>
      <c r="D3" s="139" t="s">
        <v>440</v>
      </c>
    </row>
    <row r="4" spans="1:4" ht="57.5" x14ac:dyDescent="0.35">
      <c r="A4" s="140" t="s">
        <v>441</v>
      </c>
      <c r="B4" s="141" t="s">
        <v>442</v>
      </c>
      <c r="C4" s="142" t="s">
        <v>443</v>
      </c>
      <c r="D4" s="143" t="s">
        <v>444</v>
      </c>
    </row>
    <row r="5" spans="1:4" ht="80.5" x14ac:dyDescent="0.35">
      <c r="A5" s="140" t="s">
        <v>445</v>
      </c>
      <c r="B5" s="140" t="s">
        <v>446</v>
      </c>
      <c r="C5" s="142" t="s">
        <v>447</v>
      </c>
      <c r="D5" s="143" t="s">
        <v>448</v>
      </c>
    </row>
    <row r="6" spans="1:4" ht="80.5" x14ac:dyDescent="0.35">
      <c r="A6" s="140" t="s">
        <v>449</v>
      </c>
      <c r="B6" s="144" t="s">
        <v>450</v>
      </c>
      <c r="C6" s="143" t="s">
        <v>451</v>
      </c>
      <c r="D6" s="143" t="s">
        <v>452</v>
      </c>
    </row>
    <row r="7" spans="1:4" ht="46" x14ac:dyDescent="0.35">
      <c r="A7" s="140" t="s">
        <v>453</v>
      </c>
      <c r="B7" s="141" t="s">
        <v>454</v>
      </c>
      <c r="C7" s="143" t="s">
        <v>455</v>
      </c>
      <c r="D7" s="143" t="s">
        <v>456</v>
      </c>
    </row>
    <row r="8" spans="1:4" ht="92" x14ac:dyDescent="0.35">
      <c r="A8" s="140" t="s">
        <v>457</v>
      </c>
      <c r="B8" s="141" t="s">
        <v>454</v>
      </c>
      <c r="C8" s="143" t="s">
        <v>458</v>
      </c>
      <c r="D8" s="143" t="s">
        <v>459</v>
      </c>
    </row>
    <row r="9" spans="1:4" ht="57.5" x14ac:dyDescent="0.35">
      <c r="A9" s="140" t="s">
        <v>460</v>
      </c>
      <c r="B9" s="145" t="s">
        <v>461</v>
      </c>
      <c r="C9" s="146" t="s">
        <v>462</v>
      </c>
      <c r="D9" s="143" t="s">
        <v>463</v>
      </c>
    </row>
    <row r="10" spans="1:4" ht="80.5" x14ac:dyDescent="0.35">
      <c r="A10" s="140" t="s">
        <v>464</v>
      </c>
      <c r="B10" s="147" t="s">
        <v>465</v>
      </c>
      <c r="C10" s="143" t="s">
        <v>466</v>
      </c>
      <c r="D10" s="142" t="s">
        <v>467</v>
      </c>
    </row>
    <row r="11" spans="1:4" ht="69" x14ac:dyDescent="0.35">
      <c r="A11" s="140" t="s">
        <v>468</v>
      </c>
      <c r="B11" s="147" t="s">
        <v>469</v>
      </c>
      <c r="C11" s="143" t="s">
        <v>470</v>
      </c>
      <c r="D11" s="143" t="s">
        <v>471</v>
      </c>
    </row>
    <row r="12" spans="1:4" ht="57.5" x14ac:dyDescent="0.35">
      <c r="A12" s="140" t="s">
        <v>472</v>
      </c>
      <c r="B12" s="147" t="s">
        <v>473</v>
      </c>
      <c r="C12" s="143" t="s">
        <v>474</v>
      </c>
      <c r="D12" s="142" t="s">
        <v>475</v>
      </c>
    </row>
    <row r="13" spans="1:4" ht="34.5" x14ac:dyDescent="0.35">
      <c r="A13" s="140" t="s">
        <v>476</v>
      </c>
      <c r="B13" s="145" t="s">
        <v>477</v>
      </c>
      <c r="C13" s="143" t="s">
        <v>478</v>
      </c>
      <c r="D13" s="143" t="s">
        <v>479</v>
      </c>
    </row>
    <row r="14" spans="1:4" ht="57.5" x14ac:dyDescent="0.35">
      <c r="A14" s="140" t="s">
        <v>480</v>
      </c>
      <c r="B14" s="140" t="s">
        <v>481</v>
      </c>
      <c r="C14" s="143" t="s">
        <v>482</v>
      </c>
      <c r="D14" s="143" t="s">
        <v>483</v>
      </c>
    </row>
    <row r="15" spans="1:4" x14ac:dyDescent="0.35">
      <c r="A15" s="148"/>
      <c r="C15" s="132"/>
      <c r="D15" s="133"/>
    </row>
  </sheetData>
  <sheetProtection algorithmName="SHA-512" hashValue="LTdNyRUdZhSXD3m3+t3cW0PhF6P0e4uE+PyAFsqQxMPiryNWaUBhhpXzWguWtaT60kClQc3B5TABIsXlh5kaRg==" saltValue="X6G3Sl8NqTrH0YBlnefKR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E3864-9FB4-4409-8341-848F080D300D}">
  <dimension ref="A1:D9"/>
  <sheetViews>
    <sheetView topLeftCell="A3" workbookViewId="0">
      <selection activeCell="A3" sqref="A3"/>
    </sheetView>
  </sheetViews>
  <sheetFormatPr defaultRowHeight="14.5" x14ac:dyDescent="0.35"/>
  <cols>
    <col min="1" max="1" width="8.81640625" customWidth="1"/>
    <col min="2" max="2" width="36" customWidth="1"/>
    <col min="3" max="3" width="62.1796875" customWidth="1"/>
    <col min="4" max="4" width="67.1796875" customWidth="1"/>
  </cols>
  <sheetData>
    <row r="1" spans="1:4" ht="18" x14ac:dyDescent="0.35">
      <c r="A1" s="131" t="s">
        <v>434</v>
      </c>
      <c r="C1" s="132"/>
      <c r="D1" s="133"/>
    </row>
    <row r="2" spans="1:4" ht="15" thickBot="1" x14ac:dyDescent="0.4">
      <c r="A2" s="134" t="s">
        <v>435</v>
      </c>
      <c r="B2" s="134" t="s">
        <v>436</v>
      </c>
      <c r="C2" s="135" t="s">
        <v>437</v>
      </c>
      <c r="D2" s="135" t="s">
        <v>438</v>
      </c>
    </row>
    <row r="3" spans="1:4" x14ac:dyDescent="0.35">
      <c r="A3" s="149" t="s">
        <v>64</v>
      </c>
      <c r="B3" s="150" t="s">
        <v>484</v>
      </c>
      <c r="C3" s="151"/>
      <c r="D3" s="152"/>
    </row>
    <row r="4" spans="1:4" ht="57.5" x14ac:dyDescent="0.35">
      <c r="A4" s="140" t="s">
        <v>441</v>
      </c>
      <c r="B4" s="141" t="s">
        <v>485</v>
      </c>
      <c r="C4" s="143" t="s">
        <v>486</v>
      </c>
      <c r="D4" s="153" t="s">
        <v>487</v>
      </c>
    </row>
    <row r="5" spans="1:4" ht="69" x14ac:dyDescent="0.35">
      <c r="A5" s="140" t="s">
        <v>445</v>
      </c>
      <c r="B5" s="154" t="s">
        <v>488</v>
      </c>
      <c r="C5" s="155" t="s">
        <v>489</v>
      </c>
      <c r="D5" s="143" t="s">
        <v>490</v>
      </c>
    </row>
    <row r="6" spans="1:4" ht="80.5" x14ac:dyDescent="0.35">
      <c r="A6" s="140" t="s">
        <v>449</v>
      </c>
      <c r="B6" s="141" t="s">
        <v>491</v>
      </c>
      <c r="C6" s="143" t="s">
        <v>492</v>
      </c>
      <c r="D6" s="143" t="s">
        <v>493</v>
      </c>
    </row>
    <row r="7" spans="1:4" ht="92" x14ac:dyDescent="0.35">
      <c r="A7" s="140" t="s">
        <v>453</v>
      </c>
      <c r="B7" s="141" t="s">
        <v>477</v>
      </c>
      <c r="C7" s="143" t="s">
        <v>494</v>
      </c>
      <c r="D7" s="143" t="s">
        <v>495</v>
      </c>
    </row>
    <row r="8" spans="1:4" ht="57.5" x14ac:dyDescent="0.35">
      <c r="A8" s="140" t="s">
        <v>457</v>
      </c>
      <c r="B8" s="141" t="s">
        <v>496</v>
      </c>
      <c r="C8" s="142" t="s">
        <v>497</v>
      </c>
      <c r="D8" s="142" t="s">
        <v>498</v>
      </c>
    </row>
    <row r="9" spans="1:4" ht="80.5" x14ac:dyDescent="0.35">
      <c r="A9" s="140" t="s">
        <v>460</v>
      </c>
      <c r="B9" s="141" t="s">
        <v>499</v>
      </c>
      <c r="C9" s="142" t="s">
        <v>500</v>
      </c>
      <c r="D9" s="142" t="s">
        <v>501</v>
      </c>
    </row>
  </sheetData>
  <sheetProtection algorithmName="SHA-512" hashValue="FDPk1jACH1Wh1Ai6uvEQKPX/xz9M/PaAJcDkN2tq3X3yWQQC7EuvRKe6pzqCj+W77l7NzLOI4rmu5pcaUxnBMw==" saltValue="JKIxyQtTKOY2+26q2rKuY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A0192-4ED3-4B4B-86B1-C9908E70891A}">
  <dimension ref="A1:D6"/>
  <sheetViews>
    <sheetView workbookViewId="0">
      <selection activeCell="D21" sqref="D21"/>
    </sheetView>
  </sheetViews>
  <sheetFormatPr defaultRowHeight="14.5" x14ac:dyDescent="0.35"/>
  <cols>
    <col min="1" max="1" width="8.81640625" customWidth="1"/>
    <col min="2" max="2" width="36" customWidth="1"/>
    <col min="3" max="3" width="62.1796875" customWidth="1"/>
    <col min="4" max="4" width="67.1796875" customWidth="1"/>
  </cols>
  <sheetData>
    <row r="1" spans="1:4" ht="18" x14ac:dyDescent="0.35">
      <c r="A1" s="131" t="s">
        <v>434</v>
      </c>
      <c r="C1" s="132"/>
      <c r="D1" s="133"/>
    </row>
    <row r="2" spans="1:4" ht="15" thickBot="1" x14ac:dyDescent="0.4">
      <c r="A2" s="134" t="s">
        <v>435</v>
      </c>
      <c r="B2" s="134" t="s">
        <v>436</v>
      </c>
      <c r="C2" s="135" t="s">
        <v>437</v>
      </c>
      <c r="D2" s="135" t="s">
        <v>438</v>
      </c>
    </row>
    <row r="3" spans="1:4" x14ac:dyDescent="0.35">
      <c r="A3" s="149" t="s">
        <v>403</v>
      </c>
      <c r="B3" s="150" t="s">
        <v>502</v>
      </c>
      <c r="C3" s="151"/>
      <c r="D3" s="152"/>
    </row>
    <row r="4" spans="1:4" ht="69" x14ac:dyDescent="0.35">
      <c r="A4" s="140" t="s">
        <v>441</v>
      </c>
      <c r="B4" s="141" t="s">
        <v>503</v>
      </c>
      <c r="C4" s="143" t="s">
        <v>504</v>
      </c>
      <c r="D4" s="143" t="s">
        <v>505</v>
      </c>
    </row>
    <row r="5" spans="1:4" ht="57.5" x14ac:dyDescent="0.35">
      <c r="A5" s="140" t="s">
        <v>445</v>
      </c>
      <c r="B5" s="154" t="s">
        <v>506</v>
      </c>
      <c r="C5" s="143" t="s">
        <v>507</v>
      </c>
      <c r="D5" s="143" t="s">
        <v>508</v>
      </c>
    </row>
    <row r="6" spans="1:4" ht="34.5" x14ac:dyDescent="0.35">
      <c r="A6" s="140" t="s">
        <v>449</v>
      </c>
      <c r="B6" s="154" t="s">
        <v>509</v>
      </c>
      <c r="C6" s="156" t="s">
        <v>510</v>
      </c>
      <c r="D6" s="143" t="s">
        <v>511</v>
      </c>
    </row>
  </sheetData>
  <sheetProtection algorithmName="SHA-512" hashValue="uHc8jBEpuiHiGW7+KjF1NhXtRWCR0XBYCUBccrp3N9W0oYyyvwMEoefFrlYsto5jOuqtTq4nwv+s7tggb/Mjgg==" saltValue="+vRXuBdU9KYjzRbyqzlK8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46BD-67CF-4A98-8A31-1F0C7AD7962A}">
  <sheetPr codeName="Sheet3"/>
  <dimension ref="A7:O67"/>
  <sheetViews>
    <sheetView workbookViewId="0">
      <selection activeCell="H27" sqref="H27"/>
    </sheetView>
  </sheetViews>
  <sheetFormatPr defaultRowHeight="14.5" x14ac:dyDescent="0.35"/>
  <cols>
    <col min="1" max="1" width="18.1796875" customWidth="1"/>
    <col min="4" max="4" width="32.1796875" customWidth="1"/>
    <col min="5" max="5" width="43.453125" customWidth="1"/>
    <col min="7" max="7" width="15.453125" customWidth="1"/>
    <col min="8" max="15" width="15.54296875" customWidth="1"/>
  </cols>
  <sheetData>
    <row r="7" spans="1:15" x14ac:dyDescent="0.35">
      <c r="A7" s="31" t="s">
        <v>40</v>
      </c>
      <c r="B7" s="31" t="s">
        <v>10</v>
      </c>
      <c r="C7" s="31" t="s">
        <v>11</v>
      </c>
      <c r="D7" s="31"/>
      <c r="E7" s="31" t="s">
        <v>12</v>
      </c>
      <c r="F7" s="31" t="s">
        <v>14</v>
      </c>
      <c r="G7" s="31" t="s">
        <v>59</v>
      </c>
      <c r="H7" s="31" t="s">
        <v>60</v>
      </c>
      <c r="I7" s="31" t="s">
        <v>61</v>
      </c>
      <c r="J7" s="31" t="s">
        <v>62</v>
      </c>
      <c r="K7" s="31" t="s">
        <v>63</v>
      </c>
      <c r="L7" s="31" t="s">
        <v>64</v>
      </c>
      <c r="M7" s="31" t="s">
        <v>65</v>
      </c>
      <c r="N7" s="31" t="s">
        <v>66</v>
      </c>
      <c r="O7" s="31" t="s">
        <v>67</v>
      </c>
    </row>
    <row r="8" spans="1:15" ht="29.5" thickBot="1" x14ac:dyDescent="0.4">
      <c r="A8" s="32" t="s">
        <v>99</v>
      </c>
      <c r="B8" s="33"/>
      <c r="C8" s="33"/>
      <c r="D8" s="48" t="s">
        <v>92</v>
      </c>
      <c r="E8" s="34" t="s">
        <v>68</v>
      </c>
      <c r="F8" s="33" t="s">
        <v>52</v>
      </c>
      <c r="G8" s="35" t="s">
        <v>69</v>
      </c>
      <c r="H8" s="42">
        <v>125000</v>
      </c>
      <c r="I8" s="42">
        <v>125000</v>
      </c>
      <c r="J8" s="42">
        <v>75000</v>
      </c>
      <c r="K8" s="43">
        <v>50000</v>
      </c>
      <c r="L8" s="43">
        <v>50000</v>
      </c>
      <c r="M8" s="43">
        <v>25000</v>
      </c>
      <c r="N8" s="43">
        <v>20000</v>
      </c>
      <c r="O8" s="43">
        <v>8000</v>
      </c>
    </row>
    <row r="9" spans="1:15" ht="29.5" thickBot="1" x14ac:dyDescent="0.4">
      <c r="A9" s="32" t="s">
        <v>99</v>
      </c>
      <c r="B9" s="33"/>
      <c r="C9" s="33"/>
      <c r="D9" s="48" t="s">
        <v>93</v>
      </c>
      <c r="E9" s="34" t="s">
        <v>70</v>
      </c>
      <c r="F9" s="33" t="s">
        <v>52</v>
      </c>
      <c r="G9" s="35" t="s">
        <v>69</v>
      </c>
      <c r="H9" s="42">
        <v>250000</v>
      </c>
      <c r="I9" s="43">
        <v>175000</v>
      </c>
      <c r="J9" s="43">
        <v>125000</v>
      </c>
      <c r="K9" s="43">
        <v>100000</v>
      </c>
      <c r="L9" s="43">
        <v>100000</v>
      </c>
      <c r="M9" s="43">
        <v>50000</v>
      </c>
      <c r="N9" s="43">
        <v>25000</v>
      </c>
      <c r="O9" s="43">
        <v>20000</v>
      </c>
    </row>
    <row r="10" spans="1:15" ht="15" thickBot="1" x14ac:dyDescent="0.4">
      <c r="A10" s="32" t="s">
        <v>99</v>
      </c>
      <c r="B10" s="33"/>
      <c r="C10" s="33"/>
      <c r="D10" s="48" t="s">
        <v>94</v>
      </c>
      <c r="E10" s="36" t="s">
        <v>71</v>
      </c>
      <c r="F10" s="33" t="s">
        <v>52</v>
      </c>
      <c r="G10" s="35" t="s">
        <v>69</v>
      </c>
      <c r="H10" s="44">
        <v>40000</v>
      </c>
      <c r="I10" s="44">
        <v>40000</v>
      </c>
      <c r="J10" s="44">
        <v>40000</v>
      </c>
      <c r="K10" s="44">
        <v>30000</v>
      </c>
      <c r="L10" s="44">
        <v>30000</v>
      </c>
      <c r="M10" s="44">
        <v>25000</v>
      </c>
      <c r="N10" s="44">
        <v>20000</v>
      </c>
      <c r="O10" s="45">
        <v>10000</v>
      </c>
    </row>
    <row r="11" spans="1:15" ht="15" thickBot="1" x14ac:dyDescent="0.4">
      <c r="A11" s="32" t="s">
        <v>99</v>
      </c>
      <c r="B11" s="33"/>
      <c r="C11" s="33"/>
      <c r="D11" s="48" t="s">
        <v>94</v>
      </c>
      <c r="E11" s="36" t="s">
        <v>72</v>
      </c>
      <c r="F11" s="33" t="s">
        <v>52</v>
      </c>
      <c r="G11" s="35" t="s">
        <v>69</v>
      </c>
      <c r="H11" s="44">
        <v>40000</v>
      </c>
      <c r="I11" s="44">
        <v>40000</v>
      </c>
      <c r="J11" s="44">
        <v>40000</v>
      </c>
      <c r="K11" s="44">
        <v>30000</v>
      </c>
      <c r="L11" s="44">
        <v>30000</v>
      </c>
      <c r="M11" s="44">
        <v>25000</v>
      </c>
      <c r="N11" s="44">
        <v>20000</v>
      </c>
      <c r="O11" s="45">
        <v>10000</v>
      </c>
    </row>
    <row r="12" spans="1:15" ht="15" thickBot="1" x14ac:dyDescent="0.4">
      <c r="A12" s="32" t="s">
        <v>99</v>
      </c>
      <c r="B12" s="33"/>
      <c r="C12" s="33"/>
      <c r="D12" s="48" t="s">
        <v>94</v>
      </c>
      <c r="E12" s="36" t="s">
        <v>73</v>
      </c>
      <c r="F12" s="33" t="s">
        <v>52</v>
      </c>
      <c r="G12" s="35" t="s">
        <v>69</v>
      </c>
      <c r="H12" s="44">
        <v>40000</v>
      </c>
      <c r="I12" s="44">
        <v>40000</v>
      </c>
      <c r="J12" s="44">
        <v>40000</v>
      </c>
      <c r="K12" s="44">
        <v>30000</v>
      </c>
      <c r="L12" s="44">
        <v>30000</v>
      </c>
      <c r="M12" s="44">
        <v>25000</v>
      </c>
      <c r="N12" s="44">
        <v>20000</v>
      </c>
      <c r="O12" s="45">
        <v>10000</v>
      </c>
    </row>
    <row r="13" spans="1:15" ht="15" thickBot="1" x14ac:dyDescent="0.4">
      <c r="A13" s="32" t="s">
        <v>99</v>
      </c>
      <c r="B13" s="33"/>
      <c r="C13" s="33"/>
      <c r="D13" s="48" t="s">
        <v>94</v>
      </c>
      <c r="E13" s="36" t="s">
        <v>74</v>
      </c>
      <c r="F13" s="33" t="s">
        <v>52</v>
      </c>
      <c r="G13" s="35" t="s">
        <v>69</v>
      </c>
      <c r="H13" s="44">
        <v>40000</v>
      </c>
      <c r="I13" s="44">
        <v>40000</v>
      </c>
      <c r="J13" s="44">
        <v>40000</v>
      </c>
      <c r="K13" s="44">
        <v>30000</v>
      </c>
      <c r="L13" s="44">
        <v>30000</v>
      </c>
      <c r="M13" s="44">
        <v>25000</v>
      </c>
      <c r="N13" s="44">
        <v>20000</v>
      </c>
      <c r="O13" s="45">
        <v>10000</v>
      </c>
    </row>
    <row r="14" spans="1:15" x14ac:dyDescent="0.35">
      <c r="A14" s="32" t="s">
        <v>99</v>
      </c>
      <c r="B14" s="33"/>
      <c r="C14" s="33"/>
      <c r="D14" s="48" t="s">
        <v>95</v>
      </c>
      <c r="E14" s="34" t="s">
        <v>75</v>
      </c>
      <c r="F14" s="33" t="s">
        <v>52</v>
      </c>
      <c r="G14" s="37" t="s">
        <v>76</v>
      </c>
      <c r="H14" s="46">
        <v>20000</v>
      </c>
      <c r="I14" s="46">
        <v>20000</v>
      </c>
      <c r="J14" s="46">
        <v>20000</v>
      </c>
      <c r="K14" s="46">
        <v>20000</v>
      </c>
      <c r="L14" s="46">
        <v>20000</v>
      </c>
      <c r="M14" s="46">
        <v>20000</v>
      </c>
      <c r="N14" s="46">
        <v>20000</v>
      </c>
      <c r="O14" s="46">
        <v>20000</v>
      </c>
    </row>
    <row r="15" spans="1:15" x14ac:dyDescent="0.35">
      <c r="A15" s="32" t="s">
        <v>99</v>
      </c>
      <c r="B15" s="33"/>
      <c r="C15" s="33"/>
      <c r="D15" s="48" t="s">
        <v>95</v>
      </c>
      <c r="E15" s="34" t="s">
        <v>77</v>
      </c>
      <c r="F15" s="33" t="s">
        <v>52</v>
      </c>
      <c r="G15" s="37" t="s">
        <v>76</v>
      </c>
      <c r="H15" s="46">
        <v>20000</v>
      </c>
      <c r="I15" s="46">
        <v>20000</v>
      </c>
      <c r="J15" s="46">
        <v>20000</v>
      </c>
      <c r="K15" s="46">
        <v>20000</v>
      </c>
      <c r="L15" s="46">
        <v>20000</v>
      </c>
      <c r="M15" s="46">
        <v>20000</v>
      </c>
      <c r="N15" s="46">
        <v>20000</v>
      </c>
      <c r="O15" s="46">
        <v>20000</v>
      </c>
    </row>
    <row r="16" spans="1:15" x14ac:dyDescent="0.35">
      <c r="A16" s="32" t="s">
        <v>99</v>
      </c>
      <c r="B16" s="33"/>
      <c r="C16" s="33"/>
      <c r="D16" s="48" t="s">
        <v>95</v>
      </c>
      <c r="E16" s="34" t="s">
        <v>78</v>
      </c>
      <c r="F16" s="33" t="s">
        <v>52</v>
      </c>
      <c r="G16" s="37" t="s">
        <v>76</v>
      </c>
      <c r="H16" s="46">
        <v>20000</v>
      </c>
      <c r="I16" s="46">
        <v>20000</v>
      </c>
      <c r="J16" s="46">
        <v>20000</v>
      </c>
      <c r="K16" s="46">
        <v>20000</v>
      </c>
      <c r="L16" s="46">
        <v>20000</v>
      </c>
      <c r="M16" s="46">
        <v>20000</v>
      </c>
      <c r="N16" s="46">
        <v>20000</v>
      </c>
      <c r="O16" s="46">
        <v>20000</v>
      </c>
    </row>
    <row r="17" spans="1:15" ht="15" thickBot="1" x14ac:dyDescent="0.4">
      <c r="A17" s="32" t="s">
        <v>99</v>
      </c>
      <c r="B17" s="33"/>
      <c r="C17" s="33"/>
      <c r="D17" s="48" t="s">
        <v>95</v>
      </c>
      <c r="E17" s="34" t="s">
        <v>79</v>
      </c>
      <c r="F17" s="33" t="s">
        <v>52</v>
      </c>
      <c r="G17" s="37" t="s">
        <v>76</v>
      </c>
      <c r="H17" s="46">
        <v>20000</v>
      </c>
      <c r="I17" s="46">
        <v>20000</v>
      </c>
      <c r="J17" s="46">
        <v>20000</v>
      </c>
      <c r="K17" s="46">
        <v>20000</v>
      </c>
      <c r="L17" s="46">
        <v>20000</v>
      </c>
      <c r="M17" s="46">
        <v>20000</v>
      </c>
      <c r="N17" s="46">
        <v>20000</v>
      </c>
      <c r="O17" s="46">
        <v>20000</v>
      </c>
    </row>
    <row r="18" spans="1:15" ht="29.5" thickBot="1" x14ac:dyDescent="0.4">
      <c r="A18" s="32" t="s">
        <v>99</v>
      </c>
      <c r="B18" s="33"/>
      <c r="C18" s="33"/>
      <c r="D18" s="48" t="s">
        <v>96</v>
      </c>
      <c r="E18" s="34" t="s">
        <v>80</v>
      </c>
      <c r="F18" s="33" t="s">
        <v>52</v>
      </c>
      <c r="G18" s="37" t="s">
        <v>81</v>
      </c>
      <c r="H18" s="44">
        <v>2000</v>
      </c>
      <c r="I18" s="44">
        <v>2000</v>
      </c>
      <c r="J18" s="44">
        <v>2000</v>
      </c>
      <c r="K18" s="44">
        <v>1500</v>
      </c>
      <c r="L18" s="44">
        <v>1500</v>
      </c>
      <c r="M18" s="44">
        <v>1500</v>
      </c>
      <c r="N18" s="44">
        <v>1000</v>
      </c>
      <c r="O18" s="45">
        <v>750</v>
      </c>
    </row>
    <row r="19" spans="1:15" ht="29.5" thickBot="1" x14ac:dyDescent="0.4">
      <c r="A19" s="32" t="s">
        <v>99</v>
      </c>
      <c r="B19" s="33"/>
      <c r="C19" s="33"/>
      <c r="D19" s="48" t="s">
        <v>96</v>
      </c>
      <c r="E19" s="34" t="s">
        <v>82</v>
      </c>
      <c r="F19" s="33" t="s">
        <v>52</v>
      </c>
      <c r="G19" s="37" t="s">
        <v>81</v>
      </c>
      <c r="H19" s="47">
        <v>2000</v>
      </c>
      <c r="I19" s="47">
        <v>2000</v>
      </c>
      <c r="J19" s="47">
        <v>2000</v>
      </c>
      <c r="K19" s="44">
        <v>1500</v>
      </c>
      <c r="L19" s="44">
        <v>1500</v>
      </c>
      <c r="M19" s="44">
        <v>1500</v>
      </c>
      <c r="N19" s="44">
        <v>1000</v>
      </c>
      <c r="O19" s="45">
        <v>750</v>
      </c>
    </row>
    <row r="20" spans="1:15" ht="15" thickBot="1" x14ac:dyDescent="0.4">
      <c r="A20" s="32" t="s">
        <v>99</v>
      </c>
      <c r="B20" s="33"/>
      <c r="C20" s="33"/>
      <c r="D20" s="48" t="s">
        <v>96</v>
      </c>
      <c r="E20" s="34" t="s">
        <v>83</v>
      </c>
      <c r="F20" s="33" t="s">
        <v>52</v>
      </c>
      <c r="G20" s="37" t="s">
        <v>81</v>
      </c>
      <c r="H20" s="47">
        <v>2000</v>
      </c>
      <c r="I20" s="47">
        <v>2000</v>
      </c>
      <c r="J20" s="47">
        <v>2000</v>
      </c>
      <c r="K20" s="44">
        <v>1500</v>
      </c>
      <c r="L20" s="44">
        <v>1500</v>
      </c>
      <c r="M20" s="44">
        <v>1500</v>
      </c>
      <c r="N20" s="44">
        <v>1000</v>
      </c>
      <c r="O20" s="45">
        <v>750</v>
      </c>
    </row>
    <row r="21" spans="1:15" x14ac:dyDescent="0.35">
      <c r="A21" s="32" t="s">
        <v>99</v>
      </c>
      <c r="B21" s="33"/>
      <c r="C21" s="33"/>
      <c r="D21" s="48" t="s">
        <v>96</v>
      </c>
      <c r="E21" s="34" t="s">
        <v>84</v>
      </c>
      <c r="F21" s="33" t="s">
        <v>52</v>
      </c>
      <c r="G21" s="37" t="s">
        <v>81</v>
      </c>
      <c r="H21" s="47">
        <v>2000</v>
      </c>
      <c r="I21" s="47">
        <v>2000</v>
      </c>
      <c r="J21" s="47">
        <v>2000</v>
      </c>
      <c r="K21" s="44">
        <v>1500</v>
      </c>
      <c r="L21" s="44">
        <v>1500</v>
      </c>
      <c r="M21" s="44">
        <v>1500</v>
      </c>
      <c r="N21" s="44">
        <v>1000</v>
      </c>
      <c r="O21" s="45">
        <v>750</v>
      </c>
    </row>
    <row r="22" spans="1:15" ht="29.5" thickBot="1" x14ac:dyDescent="0.4">
      <c r="A22" s="32" t="s">
        <v>99</v>
      </c>
      <c r="B22" s="33"/>
      <c r="C22" s="33"/>
      <c r="D22" s="48" t="s">
        <v>97</v>
      </c>
      <c r="E22" s="38" t="s">
        <v>85</v>
      </c>
      <c r="F22" s="33" t="s">
        <v>52</v>
      </c>
      <c r="G22" s="37" t="s">
        <v>81</v>
      </c>
      <c r="H22" s="42">
        <v>45000</v>
      </c>
      <c r="I22" s="42">
        <v>29000</v>
      </c>
      <c r="J22" s="43">
        <v>26000</v>
      </c>
      <c r="K22" s="43">
        <v>23000</v>
      </c>
      <c r="L22" s="43">
        <v>20000</v>
      </c>
      <c r="M22" s="43">
        <v>17000</v>
      </c>
      <c r="N22" s="43">
        <v>12000</v>
      </c>
      <c r="O22" s="43">
        <v>7500</v>
      </c>
    </row>
    <row r="23" spans="1:15" ht="19" thickBot="1" x14ac:dyDescent="0.5">
      <c r="A23" s="32" t="s">
        <v>99</v>
      </c>
      <c r="B23" s="33"/>
      <c r="C23" s="33"/>
      <c r="D23" s="49" t="s">
        <v>98</v>
      </c>
      <c r="E23" s="39" t="s">
        <v>86</v>
      </c>
      <c r="F23" s="33" t="s">
        <v>52</v>
      </c>
      <c r="G23" s="40" t="s">
        <v>87</v>
      </c>
      <c r="H23" s="50">
        <v>1375</v>
      </c>
      <c r="I23" s="50">
        <v>1375</v>
      </c>
      <c r="J23" s="50">
        <v>1375</v>
      </c>
      <c r="K23" s="50">
        <v>1375</v>
      </c>
      <c r="L23" s="50">
        <v>1375</v>
      </c>
      <c r="M23" s="50">
        <v>1375</v>
      </c>
      <c r="N23" s="50">
        <v>1375</v>
      </c>
      <c r="O23" s="50">
        <v>1375</v>
      </c>
    </row>
    <row r="24" spans="1:15" ht="19" thickBot="1" x14ac:dyDescent="0.5">
      <c r="A24" s="32" t="s">
        <v>99</v>
      </c>
      <c r="B24" s="33"/>
      <c r="C24" s="33"/>
      <c r="D24" s="49" t="s">
        <v>98</v>
      </c>
      <c r="E24" s="41" t="s">
        <v>88</v>
      </c>
      <c r="F24" s="33" t="s">
        <v>52</v>
      </c>
      <c r="G24" s="40" t="s">
        <v>87</v>
      </c>
      <c r="H24" s="51">
        <v>995</v>
      </c>
      <c r="I24" s="51">
        <v>995</v>
      </c>
      <c r="J24" s="51">
        <v>995</v>
      </c>
      <c r="K24" s="51">
        <v>995</v>
      </c>
      <c r="L24" s="51">
        <v>995</v>
      </c>
      <c r="M24" s="51">
        <v>995</v>
      </c>
      <c r="N24" s="51">
        <v>995</v>
      </c>
      <c r="O24" s="51">
        <v>995</v>
      </c>
    </row>
    <row r="25" spans="1:15" ht="19" thickBot="1" x14ac:dyDescent="0.5">
      <c r="A25" s="32" t="s">
        <v>99</v>
      </c>
      <c r="B25" s="33"/>
      <c r="C25" s="33"/>
      <c r="D25" s="49" t="s">
        <v>98</v>
      </c>
      <c r="E25" s="41" t="s">
        <v>89</v>
      </c>
      <c r="F25" s="33" t="s">
        <v>52</v>
      </c>
      <c r="G25" s="40" t="s">
        <v>87</v>
      </c>
      <c r="H25" s="50">
        <v>1375</v>
      </c>
      <c r="I25" s="50">
        <v>1375</v>
      </c>
      <c r="J25" s="50">
        <v>1375</v>
      </c>
      <c r="K25" s="50">
        <v>1375</v>
      </c>
      <c r="L25" s="50">
        <v>1375</v>
      </c>
      <c r="M25" s="50">
        <v>1375</v>
      </c>
      <c r="N25" s="50">
        <v>1375</v>
      </c>
      <c r="O25" s="50">
        <v>1375</v>
      </c>
    </row>
    <row r="26" spans="1:15" ht="29.5" thickBot="1" x14ac:dyDescent="0.5">
      <c r="A26" s="32" t="s">
        <v>99</v>
      </c>
      <c r="B26" s="33"/>
      <c r="C26" s="33"/>
      <c r="D26" s="49" t="s">
        <v>98</v>
      </c>
      <c r="E26" s="41" t="s">
        <v>90</v>
      </c>
      <c r="F26" s="33" t="s">
        <v>52</v>
      </c>
      <c r="G26" s="40" t="s">
        <v>87</v>
      </c>
      <c r="H26" s="51">
        <v>995</v>
      </c>
      <c r="I26" s="51">
        <v>995</v>
      </c>
      <c r="J26" s="51">
        <v>995</v>
      </c>
      <c r="K26" s="51">
        <v>995</v>
      </c>
      <c r="L26" s="51">
        <v>995</v>
      </c>
      <c r="M26" s="51">
        <v>995</v>
      </c>
      <c r="N26" s="51">
        <v>995</v>
      </c>
      <c r="O26" s="51">
        <v>995</v>
      </c>
    </row>
    <row r="27" spans="1:15" ht="29" x14ac:dyDescent="0.45">
      <c r="A27" s="32" t="s">
        <v>99</v>
      </c>
      <c r="B27" s="33"/>
      <c r="C27" s="33"/>
      <c r="D27" s="49" t="s">
        <v>98</v>
      </c>
      <c r="E27" s="34" t="s">
        <v>91</v>
      </c>
      <c r="F27" s="33" t="s">
        <v>52</v>
      </c>
      <c r="G27" s="40" t="s">
        <v>87</v>
      </c>
      <c r="H27" s="50">
        <v>1375</v>
      </c>
      <c r="I27" s="50">
        <v>1375</v>
      </c>
      <c r="J27" s="50">
        <v>1375</v>
      </c>
      <c r="K27" s="50">
        <v>1375</v>
      </c>
      <c r="L27" s="50">
        <v>1375</v>
      </c>
      <c r="M27" s="50">
        <v>1375</v>
      </c>
      <c r="N27" s="50">
        <v>1375</v>
      </c>
      <c r="O27" s="50">
        <v>1375</v>
      </c>
    </row>
    <row r="28" spans="1:15" ht="29.5" thickBot="1" x14ac:dyDescent="0.4">
      <c r="A28" s="33" t="s">
        <v>100</v>
      </c>
      <c r="B28" s="33"/>
      <c r="C28" s="33"/>
      <c r="D28" s="48" t="s">
        <v>92</v>
      </c>
      <c r="E28" s="34" t="s">
        <v>68</v>
      </c>
      <c r="F28" s="33" t="s">
        <v>52</v>
      </c>
      <c r="G28" s="35" t="s">
        <v>69</v>
      </c>
      <c r="H28" s="42">
        <v>150000</v>
      </c>
      <c r="I28" s="43">
        <v>100000</v>
      </c>
      <c r="J28" s="43">
        <v>100000</v>
      </c>
      <c r="K28" s="43">
        <v>40000</v>
      </c>
      <c r="L28" s="43">
        <v>40000</v>
      </c>
      <c r="M28" s="43">
        <v>40000</v>
      </c>
      <c r="N28" s="43">
        <v>40000</v>
      </c>
      <c r="O28" s="43">
        <v>40000</v>
      </c>
    </row>
    <row r="29" spans="1:15" ht="29.5" thickBot="1" x14ac:dyDescent="0.4">
      <c r="A29" s="33" t="s">
        <v>100</v>
      </c>
      <c r="B29" s="33"/>
      <c r="C29" s="33"/>
      <c r="D29" s="48" t="s">
        <v>93</v>
      </c>
      <c r="E29" s="34" t="s">
        <v>70</v>
      </c>
      <c r="F29" s="33" t="s">
        <v>52</v>
      </c>
      <c r="G29" s="35" t="s">
        <v>69</v>
      </c>
      <c r="H29" s="42">
        <v>3500000</v>
      </c>
      <c r="I29" s="43">
        <v>2000000</v>
      </c>
      <c r="J29" s="43">
        <v>2000000</v>
      </c>
      <c r="K29" s="43">
        <v>2000000</v>
      </c>
      <c r="L29" s="43">
        <v>2000000</v>
      </c>
      <c r="M29" s="43">
        <v>1000000</v>
      </c>
      <c r="N29" s="43">
        <v>1000000</v>
      </c>
      <c r="O29" s="43">
        <v>1000000</v>
      </c>
    </row>
    <row r="30" spans="1:15" ht="15" thickBot="1" x14ac:dyDescent="0.4">
      <c r="A30" s="33" t="s">
        <v>100</v>
      </c>
      <c r="B30" s="33"/>
      <c r="C30" s="33"/>
      <c r="D30" s="48" t="s">
        <v>94</v>
      </c>
      <c r="E30" s="36" t="s">
        <v>71</v>
      </c>
      <c r="F30" s="33" t="s">
        <v>52</v>
      </c>
      <c r="G30" s="35" t="s">
        <v>69</v>
      </c>
      <c r="H30" s="44">
        <v>100000</v>
      </c>
      <c r="I30" s="44">
        <v>100000</v>
      </c>
      <c r="J30" s="44">
        <v>100000</v>
      </c>
      <c r="K30" s="44">
        <v>100000</v>
      </c>
      <c r="L30" s="44">
        <v>100000</v>
      </c>
      <c r="M30" s="44">
        <v>100000</v>
      </c>
      <c r="N30" s="44">
        <v>100000</v>
      </c>
      <c r="O30" s="45">
        <v>100000</v>
      </c>
    </row>
    <row r="31" spans="1:15" ht="15" thickBot="1" x14ac:dyDescent="0.4">
      <c r="A31" s="33" t="s">
        <v>100</v>
      </c>
      <c r="B31" s="33"/>
      <c r="C31" s="33"/>
      <c r="D31" s="48" t="s">
        <v>94</v>
      </c>
      <c r="E31" s="36" t="s">
        <v>72</v>
      </c>
      <c r="F31" s="33" t="s">
        <v>52</v>
      </c>
      <c r="G31" s="35" t="s">
        <v>69</v>
      </c>
      <c r="H31" s="47">
        <v>100000</v>
      </c>
      <c r="I31" s="47">
        <v>100000</v>
      </c>
      <c r="J31" s="47">
        <v>100000</v>
      </c>
      <c r="K31" s="47">
        <v>100000</v>
      </c>
      <c r="L31" s="47">
        <v>100000</v>
      </c>
      <c r="M31" s="47">
        <v>100000</v>
      </c>
      <c r="N31" s="47">
        <v>100000</v>
      </c>
      <c r="O31" s="46">
        <v>100000</v>
      </c>
    </row>
    <row r="32" spans="1:15" ht="15" thickBot="1" x14ac:dyDescent="0.4">
      <c r="A32" s="33" t="s">
        <v>100</v>
      </c>
      <c r="B32" s="33"/>
      <c r="C32" s="33"/>
      <c r="D32" s="48" t="s">
        <v>94</v>
      </c>
      <c r="E32" s="36" t="s">
        <v>73</v>
      </c>
      <c r="F32" s="33" t="s">
        <v>52</v>
      </c>
      <c r="G32" s="35" t="s">
        <v>69</v>
      </c>
      <c r="H32" s="47">
        <v>100000</v>
      </c>
      <c r="I32" s="47">
        <v>100000</v>
      </c>
      <c r="J32" s="47">
        <v>100000</v>
      </c>
      <c r="K32" s="47">
        <v>100000</v>
      </c>
      <c r="L32" s="47">
        <v>100000</v>
      </c>
      <c r="M32" s="47">
        <v>100000</v>
      </c>
      <c r="N32" s="47">
        <v>100000</v>
      </c>
      <c r="O32" s="46">
        <v>100000</v>
      </c>
    </row>
    <row r="33" spans="1:15" ht="15" thickBot="1" x14ac:dyDescent="0.4">
      <c r="A33" s="33" t="s">
        <v>100</v>
      </c>
      <c r="B33" s="33"/>
      <c r="C33" s="33"/>
      <c r="D33" s="48" t="s">
        <v>94</v>
      </c>
      <c r="E33" s="36" t="s">
        <v>74</v>
      </c>
      <c r="F33" s="33" t="s">
        <v>52</v>
      </c>
      <c r="G33" s="35" t="s">
        <v>69</v>
      </c>
      <c r="H33" s="52">
        <v>100000</v>
      </c>
      <c r="I33" s="52">
        <v>100000</v>
      </c>
      <c r="J33" s="52">
        <v>100000</v>
      </c>
      <c r="K33" s="52">
        <v>100000</v>
      </c>
      <c r="L33" s="52">
        <v>100000</v>
      </c>
      <c r="M33" s="52">
        <v>100000</v>
      </c>
      <c r="N33" s="52">
        <v>100000</v>
      </c>
      <c r="O33" s="42">
        <v>100000</v>
      </c>
    </row>
    <row r="34" spans="1:15" x14ac:dyDescent="0.35">
      <c r="A34" s="33" t="s">
        <v>100</v>
      </c>
      <c r="B34" s="33"/>
      <c r="C34" s="33"/>
      <c r="D34" s="48" t="s">
        <v>95</v>
      </c>
      <c r="E34" s="34" t="s">
        <v>75</v>
      </c>
      <c r="F34" s="33" t="s">
        <v>52</v>
      </c>
      <c r="G34" s="37" t="s">
        <v>76</v>
      </c>
      <c r="H34" s="46">
        <v>150000</v>
      </c>
      <c r="I34" s="46">
        <v>150000</v>
      </c>
      <c r="J34" s="46">
        <v>150000</v>
      </c>
      <c r="K34" s="46">
        <v>150000</v>
      </c>
      <c r="L34" s="46">
        <v>150000</v>
      </c>
      <c r="M34" s="46">
        <v>150000</v>
      </c>
      <c r="N34" s="46">
        <v>150000</v>
      </c>
      <c r="O34" s="46">
        <v>150000</v>
      </c>
    </row>
    <row r="35" spans="1:15" x14ac:dyDescent="0.35">
      <c r="A35" s="33" t="s">
        <v>100</v>
      </c>
      <c r="B35" s="33"/>
      <c r="C35" s="33"/>
      <c r="D35" s="48" t="s">
        <v>95</v>
      </c>
      <c r="E35" s="34" t="s">
        <v>77</v>
      </c>
      <c r="F35" s="33" t="s">
        <v>52</v>
      </c>
      <c r="G35" s="37" t="s">
        <v>76</v>
      </c>
      <c r="H35" s="46">
        <v>150000</v>
      </c>
      <c r="I35" s="46">
        <v>150000</v>
      </c>
      <c r="J35" s="46">
        <v>150000</v>
      </c>
      <c r="K35" s="46">
        <v>150000</v>
      </c>
      <c r="L35" s="46">
        <v>150000</v>
      </c>
      <c r="M35" s="46">
        <v>150000</v>
      </c>
      <c r="N35" s="46">
        <v>150000</v>
      </c>
      <c r="O35" s="46">
        <v>150000</v>
      </c>
    </row>
    <row r="36" spans="1:15" x14ac:dyDescent="0.35">
      <c r="A36" s="33" t="s">
        <v>100</v>
      </c>
      <c r="B36" s="33"/>
      <c r="C36" s="33"/>
      <c r="D36" s="48" t="s">
        <v>95</v>
      </c>
      <c r="E36" s="34" t="s">
        <v>78</v>
      </c>
      <c r="F36" s="33" t="s">
        <v>52</v>
      </c>
      <c r="G36" s="37" t="s">
        <v>76</v>
      </c>
      <c r="H36" s="46">
        <v>150000</v>
      </c>
      <c r="I36" s="46">
        <v>150000</v>
      </c>
      <c r="J36" s="46">
        <v>150000</v>
      </c>
      <c r="K36" s="46">
        <v>150000</v>
      </c>
      <c r="L36" s="46">
        <v>150000</v>
      </c>
      <c r="M36" s="46">
        <v>150000</v>
      </c>
      <c r="N36" s="46">
        <v>150000</v>
      </c>
      <c r="O36" s="46">
        <v>150000</v>
      </c>
    </row>
    <row r="37" spans="1:15" ht="15" thickBot="1" x14ac:dyDescent="0.4">
      <c r="A37" s="33" t="s">
        <v>100</v>
      </c>
      <c r="B37" s="33"/>
      <c r="C37" s="33"/>
      <c r="D37" s="48" t="s">
        <v>95</v>
      </c>
      <c r="E37" s="34" t="s">
        <v>79</v>
      </c>
      <c r="F37" s="33" t="s">
        <v>52</v>
      </c>
      <c r="G37" s="37" t="s">
        <v>76</v>
      </c>
      <c r="H37" s="42">
        <v>150000</v>
      </c>
      <c r="I37" s="42">
        <v>150000</v>
      </c>
      <c r="J37" s="42">
        <v>150000</v>
      </c>
      <c r="K37" s="42">
        <v>150000</v>
      </c>
      <c r="L37" s="42">
        <v>150000</v>
      </c>
      <c r="M37" s="42">
        <v>150000</v>
      </c>
      <c r="N37" s="42">
        <v>150000</v>
      </c>
      <c r="O37" s="42">
        <v>150000</v>
      </c>
    </row>
    <row r="38" spans="1:15" ht="29" x14ac:dyDescent="0.35">
      <c r="A38" s="33" t="s">
        <v>100</v>
      </c>
      <c r="B38" s="33"/>
      <c r="C38" s="33"/>
      <c r="D38" s="48" t="s">
        <v>96</v>
      </c>
      <c r="E38" s="34" t="s">
        <v>80</v>
      </c>
      <c r="F38" s="33" t="s">
        <v>52</v>
      </c>
      <c r="G38" s="37" t="s">
        <v>81</v>
      </c>
      <c r="H38" s="44">
        <v>10000</v>
      </c>
      <c r="I38" s="44">
        <v>10000</v>
      </c>
      <c r="J38" s="44">
        <v>10000</v>
      </c>
      <c r="K38" s="44">
        <v>10000</v>
      </c>
      <c r="L38" s="44">
        <v>10000</v>
      </c>
      <c r="M38" s="44">
        <v>10000</v>
      </c>
      <c r="N38" s="44">
        <v>10000</v>
      </c>
      <c r="O38" s="44">
        <v>10000</v>
      </c>
    </row>
    <row r="39" spans="1:15" ht="29" x14ac:dyDescent="0.35">
      <c r="A39" s="33" t="s">
        <v>100</v>
      </c>
      <c r="B39" s="33"/>
      <c r="C39" s="33"/>
      <c r="D39" s="48" t="s">
        <v>96</v>
      </c>
      <c r="E39" s="34" t="s">
        <v>82</v>
      </c>
      <c r="F39" s="33" t="s">
        <v>52</v>
      </c>
      <c r="G39" s="37" t="s">
        <v>81</v>
      </c>
      <c r="H39" s="47">
        <v>10000</v>
      </c>
      <c r="I39" s="47">
        <v>10000</v>
      </c>
      <c r="J39" s="47">
        <v>10000</v>
      </c>
      <c r="K39" s="47">
        <v>10000</v>
      </c>
      <c r="L39" s="47">
        <v>10000</v>
      </c>
      <c r="M39" s="47">
        <v>10000</v>
      </c>
      <c r="N39" s="47">
        <v>10000</v>
      </c>
      <c r="O39" s="47">
        <v>10000</v>
      </c>
    </row>
    <row r="40" spans="1:15" x14ac:dyDescent="0.35">
      <c r="A40" s="33" t="s">
        <v>100</v>
      </c>
      <c r="B40" s="33"/>
      <c r="C40" s="33"/>
      <c r="D40" s="48" t="s">
        <v>96</v>
      </c>
      <c r="E40" s="34" t="s">
        <v>83</v>
      </c>
      <c r="F40" s="33" t="s">
        <v>52</v>
      </c>
      <c r="G40" s="37" t="s">
        <v>81</v>
      </c>
      <c r="H40" s="47">
        <v>10000</v>
      </c>
      <c r="I40" s="47">
        <v>10000</v>
      </c>
      <c r="J40" s="47">
        <v>10000</v>
      </c>
      <c r="K40" s="47">
        <v>10000</v>
      </c>
      <c r="L40" s="47">
        <v>10000</v>
      </c>
      <c r="M40" s="47">
        <v>10000</v>
      </c>
      <c r="N40" s="47">
        <v>10000</v>
      </c>
      <c r="O40" s="47">
        <v>10000</v>
      </c>
    </row>
    <row r="41" spans="1:15" ht="15" thickBot="1" x14ac:dyDescent="0.4">
      <c r="A41" s="33" t="s">
        <v>100</v>
      </c>
      <c r="B41" s="33"/>
      <c r="C41" s="33"/>
      <c r="D41" s="48" t="s">
        <v>96</v>
      </c>
      <c r="E41" s="34" t="s">
        <v>84</v>
      </c>
      <c r="F41" s="33" t="s">
        <v>52</v>
      </c>
      <c r="G41" s="37" t="s">
        <v>81</v>
      </c>
      <c r="H41" s="52">
        <v>10000</v>
      </c>
      <c r="I41" s="52">
        <v>10000</v>
      </c>
      <c r="J41" s="52">
        <v>10000</v>
      </c>
      <c r="K41" s="52">
        <v>10000</v>
      </c>
      <c r="L41" s="52">
        <v>10000</v>
      </c>
      <c r="M41" s="52">
        <v>10000</v>
      </c>
      <c r="N41" s="52">
        <v>10000</v>
      </c>
      <c r="O41" s="52">
        <v>10000</v>
      </c>
    </row>
    <row r="42" spans="1:15" ht="29.5" thickBot="1" x14ac:dyDescent="0.4">
      <c r="A42" s="33" t="s">
        <v>100</v>
      </c>
      <c r="B42" s="33"/>
      <c r="C42" s="33"/>
      <c r="D42" s="48" t="s">
        <v>97</v>
      </c>
      <c r="E42" s="38" t="s">
        <v>85</v>
      </c>
      <c r="F42" s="33" t="s">
        <v>52</v>
      </c>
      <c r="G42" s="37" t="s">
        <v>81</v>
      </c>
      <c r="H42" s="42">
        <v>100000</v>
      </c>
      <c r="I42" s="43">
        <v>70000</v>
      </c>
      <c r="J42" s="43">
        <v>70000</v>
      </c>
      <c r="K42" s="43">
        <v>50000</v>
      </c>
      <c r="L42" s="43">
        <v>50000</v>
      </c>
      <c r="M42" s="43">
        <v>25000</v>
      </c>
      <c r="N42" s="43">
        <v>25000</v>
      </c>
      <c r="O42" s="43">
        <v>25000</v>
      </c>
    </row>
    <row r="43" spans="1:15" ht="19" thickBot="1" x14ac:dyDescent="0.5">
      <c r="A43" s="33" t="s">
        <v>100</v>
      </c>
      <c r="B43" s="33"/>
      <c r="C43" s="33"/>
      <c r="D43" s="49" t="s">
        <v>98</v>
      </c>
      <c r="E43" s="39" t="s">
        <v>86</v>
      </c>
      <c r="F43" s="33" t="s">
        <v>52</v>
      </c>
      <c r="G43" s="40" t="s">
        <v>87</v>
      </c>
      <c r="H43" s="50">
        <v>1628</v>
      </c>
      <c r="I43" s="45">
        <v>1628</v>
      </c>
      <c r="J43" s="45">
        <v>1628</v>
      </c>
      <c r="K43" s="45">
        <v>1628</v>
      </c>
      <c r="L43" s="45">
        <v>1628</v>
      </c>
      <c r="M43" s="45">
        <v>1628</v>
      </c>
      <c r="N43" s="45">
        <v>1628</v>
      </c>
      <c r="O43" s="45">
        <v>1628</v>
      </c>
    </row>
    <row r="44" spans="1:15" ht="19" thickBot="1" x14ac:dyDescent="0.5">
      <c r="A44" s="33" t="s">
        <v>100</v>
      </c>
      <c r="B44" s="33"/>
      <c r="C44" s="33"/>
      <c r="D44" s="49" t="s">
        <v>98</v>
      </c>
      <c r="E44" s="41" t="s">
        <v>88</v>
      </c>
      <c r="F44" s="33" t="s">
        <v>52</v>
      </c>
      <c r="G44" s="40" t="s">
        <v>87</v>
      </c>
      <c r="H44" s="51">
        <v>1628</v>
      </c>
      <c r="I44" s="46">
        <v>1628</v>
      </c>
      <c r="J44" s="46">
        <v>1628</v>
      </c>
      <c r="K44" s="46">
        <v>1628</v>
      </c>
      <c r="L44" s="46">
        <v>1628</v>
      </c>
      <c r="M44" s="46">
        <v>1628</v>
      </c>
      <c r="N44" s="46">
        <v>1628</v>
      </c>
      <c r="O44" s="46">
        <v>1628</v>
      </c>
    </row>
    <row r="45" spans="1:15" ht="19" thickBot="1" x14ac:dyDescent="0.5">
      <c r="A45" s="33" t="s">
        <v>100</v>
      </c>
      <c r="B45" s="33"/>
      <c r="C45" s="33"/>
      <c r="D45" s="49" t="s">
        <v>98</v>
      </c>
      <c r="E45" s="41" t="s">
        <v>89</v>
      </c>
      <c r="F45" s="33" t="s">
        <v>52</v>
      </c>
      <c r="G45" s="40" t="s">
        <v>87</v>
      </c>
      <c r="H45" s="51">
        <v>1628</v>
      </c>
      <c r="I45" s="46">
        <v>1628</v>
      </c>
      <c r="J45" s="46">
        <v>1628</v>
      </c>
      <c r="K45" s="46">
        <v>1628</v>
      </c>
      <c r="L45" s="46">
        <v>1628</v>
      </c>
      <c r="M45" s="46">
        <v>1628</v>
      </c>
      <c r="N45" s="46">
        <v>1628</v>
      </c>
      <c r="O45" s="46">
        <v>1628</v>
      </c>
    </row>
    <row r="46" spans="1:15" ht="29.5" thickBot="1" x14ac:dyDescent="0.5">
      <c r="A46" s="33" t="s">
        <v>100</v>
      </c>
      <c r="B46" s="33"/>
      <c r="C46" s="33"/>
      <c r="D46" s="49" t="s">
        <v>98</v>
      </c>
      <c r="E46" s="41" t="s">
        <v>90</v>
      </c>
      <c r="F46" s="33" t="s">
        <v>52</v>
      </c>
      <c r="G46" s="40" t="s">
        <v>87</v>
      </c>
      <c r="H46" s="51">
        <v>1628</v>
      </c>
      <c r="I46" s="46">
        <v>1628</v>
      </c>
      <c r="J46" s="46">
        <v>1628</v>
      </c>
      <c r="K46" s="46">
        <v>1628</v>
      </c>
      <c r="L46" s="46">
        <v>1628</v>
      </c>
      <c r="M46" s="46">
        <v>1628</v>
      </c>
      <c r="N46" s="46">
        <v>1628</v>
      </c>
      <c r="O46" s="46">
        <v>1628</v>
      </c>
    </row>
    <row r="47" spans="1:15" ht="29.5" thickBot="1" x14ac:dyDescent="0.5">
      <c r="A47" s="33" t="s">
        <v>100</v>
      </c>
      <c r="B47" s="33"/>
      <c r="C47" s="33"/>
      <c r="D47" s="49" t="s">
        <v>98</v>
      </c>
      <c r="E47" s="34" t="s">
        <v>91</v>
      </c>
      <c r="F47" s="33" t="s">
        <v>52</v>
      </c>
      <c r="G47" s="40" t="s">
        <v>87</v>
      </c>
      <c r="H47" s="53">
        <v>1628</v>
      </c>
      <c r="I47" s="42">
        <v>1628</v>
      </c>
      <c r="J47" s="42">
        <v>1628</v>
      </c>
      <c r="K47" s="42">
        <v>1628</v>
      </c>
      <c r="L47" s="42">
        <v>1628</v>
      </c>
      <c r="M47" s="42">
        <v>1628</v>
      </c>
      <c r="N47" s="42">
        <v>1628</v>
      </c>
      <c r="O47" s="42">
        <v>1628</v>
      </c>
    </row>
    <row r="48" spans="1:15" ht="29.5" thickBot="1" x14ac:dyDescent="0.4">
      <c r="A48" s="33" t="s">
        <v>101</v>
      </c>
      <c r="B48" s="33"/>
      <c r="C48" s="33"/>
      <c r="D48" s="48" t="s">
        <v>92</v>
      </c>
      <c r="E48" s="34" t="s">
        <v>68</v>
      </c>
      <c r="F48" s="33" t="s">
        <v>52</v>
      </c>
      <c r="G48" s="35" t="s">
        <v>69</v>
      </c>
      <c r="H48" s="42">
        <v>20000</v>
      </c>
      <c r="I48" s="42">
        <v>20000</v>
      </c>
      <c r="J48" s="42">
        <v>20000</v>
      </c>
      <c r="K48" s="43">
        <v>15000</v>
      </c>
      <c r="L48" s="43">
        <v>15000</v>
      </c>
      <c r="M48" s="43">
        <v>10000</v>
      </c>
      <c r="N48" s="43">
        <v>10000</v>
      </c>
      <c r="O48" s="43">
        <v>10000</v>
      </c>
    </row>
    <row r="49" spans="1:15" ht="29.5" thickBot="1" x14ac:dyDescent="0.4">
      <c r="A49" s="33" t="s">
        <v>101</v>
      </c>
      <c r="B49" s="33"/>
      <c r="C49" s="33"/>
      <c r="D49" s="48" t="s">
        <v>93</v>
      </c>
      <c r="E49" s="34" t="s">
        <v>70</v>
      </c>
      <c r="F49" s="33" t="s">
        <v>52</v>
      </c>
      <c r="G49" s="35" t="s">
        <v>69</v>
      </c>
      <c r="H49" s="42">
        <v>319000</v>
      </c>
      <c r="I49" s="43">
        <v>149000</v>
      </c>
      <c r="J49" s="43">
        <v>129000</v>
      </c>
      <c r="K49" s="43">
        <v>89000</v>
      </c>
      <c r="L49" s="43">
        <v>59000</v>
      </c>
      <c r="M49" s="43">
        <v>49000</v>
      </c>
      <c r="N49" s="43">
        <v>39000</v>
      </c>
      <c r="O49" s="43">
        <v>39000</v>
      </c>
    </row>
    <row r="50" spans="1:15" ht="15" thickBot="1" x14ac:dyDescent="0.4">
      <c r="A50" s="33" t="s">
        <v>101</v>
      </c>
      <c r="B50" s="33"/>
      <c r="C50" s="33"/>
      <c r="D50" s="48" t="s">
        <v>94</v>
      </c>
      <c r="E50" s="36" t="s">
        <v>71</v>
      </c>
      <c r="F50" s="33" t="s">
        <v>52</v>
      </c>
      <c r="G50" s="35" t="s">
        <v>69</v>
      </c>
      <c r="H50" s="44">
        <v>0</v>
      </c>
      <c r="I50" s="44">
        <v>0</v>
      </c>
      <c r="J50" s="44">
        <v>0</v>
      </c>
      <c r="K50" s="44">
        <v>0</v>
      </c>
      <c r="L50" s="44">
        <v>0</v>
      </c>
      <c r="M50" s="44">
        <v>0</v>
      </c>
      <c r="N50" s="44">
        <v>0</v>
      </c>
      <c r="O50" s="45">
        <v>0</v>
      </c>
    </row>
    <row r="51" spans="1:15" ht="15" thickBot="1" x14ac:dyDescent="0.4">
      <c r="A51" s="33" t="s">
        <v>101</v>
      </c>
      <c r="B51" s="33"/>
      <c r="C51" s="33"/>
      <c r="D51" s="48" t="s">
        <v>94</v>
      </c>
      <c r="E51" s="36" t="s">
        <v>72</v>
      </c>
      <c r="F51" s="33" t="s">
        <v>52</v>
      </c>
      <c r="G51" s="35" t="s">
        <v>69</v>
      </c>
      <c r="H51" s="47">
        <v>0</v>
      </c>
      <c r="I51" s="47">
        <v>0</v>
      </c>
      <c r="J51" s="47">
        <v>0</v>
      </c>
      <c r="K51" s="47">
        <v>0</v>
      </c>
      <c r="L51" s="47">
        <v>0</v>
      </c>
      <c r="M51" s="47">
        <v>0</v>
      </c>
      <c r="N51" s="47">
        <v>0</v>
      </c>
      <c r="O51" s="46">
        <v>0</v>
      </c>
    </row>
    <row r="52" spans="1:15" ht="15" thickBot="1" x14ac:dyDescent="0.4">
      <c r="A52" s="33" t="s">
        <v>101</v>
      </c>
      <c r="B52" s="33"/>
      <c r="C52" s="33"/>
      <c r="D52" s="48" t="s">
        <v>94</v>
      </c>
      <c r="E52" s="36" t="s">
        <v>73</v>
      </c>
      <c r="F52" s="33" t="s">
        <v>52</v>
      </c>
      <c r="G52" s="35" t="s">
        <v>69</v>
      </c>
      <c r="H52" s="47">
        <v>0</v>
      </c>
      <c r="I52" s="47">
        <v>0</v>
      </c>
      <c r="J52" s="47">
        <v>0</v>
      </c>
      <c r="K52" s="47">
        <v>0</v>
      </c>
      <c r="L52" s="47">
        <v>0</v>
      </c>
      <c r="M52" s="47">
        <v>0</v>
      </c>
      <c r="N52" s="47">
        <v>0</v>
      </c>
      <c r="O52" s="46">
        <v>0</v>
      </c>
    </row>
    <row r="53" spans="1:15" ht="15" thickBot="1" x14ac:dyDescent="0.4">
      <c r="A53" s="33" t="s">
        <v>101</v>
      </c>
      <c r="B53" s="33"/>
      <c r="C53" s="33"/>
      <c r="D53" s="48" t="s">
        <v>94</v>
      </c>
      <c r="E53" s="36" t="s">
        <v>74</v>
      </c>
      <c r="F53" s="33" t="s">
        <v>52</v>
      </c>
      <c r="G53" s="35" t="s">
        <v>69</v>
      </c>
      <c r="H53" s="52">
        <v>0</v>
      </c>
      <c r="I53" s="52">
        <v>0</v>
      </c>
      <c r="J53" s="52">
        <v>0</v>
      </c>
      <c r="K53" s="52">
        <v>0</v>
      </c>
      <c r="L53" s="52">
        <v>0</v>
      </c>
      <c r="M53" s="52">
        <v>0</v>
      </c>
      <c r="N53" s="52">
        <v>0</v>
      </c>
      <c r="O53" s="42">
        <v>0</v>
      </c>
    </row>
    <row r="54" spans="1:15" x14ac:dyDescent="0.35">
      <c r="A54" s="33" t="s">
        <v>101</v>
      </c>
      <c r="B54" s="33"/>
      <c r="C54" s="33"/>
      <c r="D54" s="48" t="s">
        <v>95</v>
      </c>
      <c r="E54" s="34" t="s">
        <v>75</v>
      </c>
      <c r="F54" s="33" t="s">
        <v>52</v>
      </c>
      <c r="G54" s="37" t="s">
        <v>76</v>
      </c>
      <c r="H54" s="46">
        <v>8000</v>
      </c>
      <c r="I54" s="46">
        <v>8000</v>
      </c>
      <c r="J54" s="46">
        <v>8000</v>
      </c>
      <c r="K54" s="46">
        <v>8000</v>
      </c>
      <c r="L54" s="46">
        <v>8000</v>
      </c>
      <c r="M54" s="46">
        <v>8000</v>
      </c>
      <c r="N54" s="46">
        <v>8000</v>
      </c>
      <c r="O54" s="46">
        <v>8000</v>
      </c>
    </row>
    <row r="55" spans="1:15" x14ac:dyDescent="0.35">
      <c r="A55" s="33" t="s">
        <v>101</v>
      </c>
      <c r="B55" s="33"/>
      <c r="C55" s="33"/>
      <c r="D55" s="48" t="s">
        <v>95</v>
      </c>
      <c r="E55" s="34" t="s">
        <v>77</v>
      </c>
      <c r="F55" s="33" t="s">
        <v>52</v>
      </c>
      <c r="G55" s="37" t="s">
        <v>76</v>
      </c>
      <c r="H55" s="46">
        <v>8000</v>
      </c>
      <c r="I55" s="46">
        <v>8000</v>
      </c>
      <c r="J55" s="46">
        <v>8000</v>
      </c>
      <c r="K55" s="46">
        <v>8000</v>
      </c>
      <c r="L55" s="46">
        <v>8000</v>
      </c>
      <c r="M55" s="46">
        <v>8000</v>
      </c>
      <c r="N55" s="46">
        <v>8000</v>
      </c>
      <c r="O55" s="46">
        <v>8000</v>
      </c>
    </row>
    <row r="56" spans="1:15" x14ac:dyDescent="0.35">
      <c r="A56" s="33" t="s">
        <v>101</v>
      </c>
      <c r="B56" s="33"/>
      <c r="C56" s="33"/>
      <c r="D56" s="48" t="s">
        <v>95</v>
      </c>
      <c r="E56" s="34" t="s">
        <v>78</v>
      </c>
      <c r="F56" s="33" t="s">
        <v>52</v>
      </c>
      <c r="G56" s="37" t="s">
        <v>76</v>
      </c>
      <c r="H56" s="46">
        <v>8000</v>
      </c>
      <c r="I56" s="46">
        <v>8000</v>
      </c>
      <c r="J56" s="46">
        <v>8000</v>
      </c>
      <c r="K56" s="46">
        <v>8000</v>
      </c>
      <c r="L56" s="46">
        <v>8000</v>
      </c>
      <c r="M56" s="46">
        <v>8000</v>
      </c>
      <c r="N56" s="46">
        <v>8000</v>
      </c>
      <c r="O56" s="46">
        <v>8000</v>
      </c>
    </row>
    <row r="57" spans="1:15" ht="15" thickBot="1" x14ac:dyDescent="0.4">
      <c r="A57" s="33" t="s">
        <v>101</v>
      </c>
      <c r="B57" s="33"/>
      <c r="C57" s="33"/>
      <c r="D57" s="48" t="s">
        <v>95</v>
      </c>
      <c r="E57" s="34" t="s">
        <v>79</v>
      </c>
      <c r="F57" s="33" t="s">
        <v>52</v>
      </c>
      <c r="G57" s="37" t="s">
        <v>76</v>
      </c>
      <c r="H57" s="46">
        <v>8000</v>
      </c>
      <c r="I57" s="46">
        <v>8000</v>
      </c>
      <c r="J57" s="46">
        <v>8000</v>
      </c>
      <c r="K57" s="46">
        <v>8000</v>
      </c>
      <c r="L57" s="46">
        <v>8000</v>
      </c>
      <c r="M57" s="46">
        <v>8000</v>
      </c>
      <c r="N57" s="46">
        <v>8000</v>
      </c>
      <c r="O57" s="46">
        <v>8000</v>
      </c>
    </row>
    <row r="58" spans="1:15" ht="29" x14ac:dyDescent="0.35">
      <c r="A58" s="33" t="s">
        <v>101</v>
      </c>
      <c r="B58" s="33"/>
      <c r="C58" s="33"/>
      <c r="D58" s="48" t="s">
        <v>96</v>
      </c>
      <c r="E58" s="34" t="s">
        <v>80</v>
      </c>
      <c r="F58" s="33" t="s">
        <v>52</v>
      </c>
      <c r="G58" s="37" t="s">
        <v>81</v>
      </c>
      <c r="H58" s="44">
        <v>500</v>
      </c>
      <c r="I58" s="44">
        <v>500</v>
      </c>
      <c r="J58" s="44">
        <v>500</v>
      </c>
      <c r="K58" s="44">
        <v>500</v>
      </c>
      <c r="L58" s="44">
        <v>500</v>
      </c>
      <c r="M58" s="44">
        <v>500</v>
      </c>
      <c r="N58" s="44">
        <v>500</v>
      </c>
      <c r="O58" s="44">
        <v>500</v>
      </c>
    </row>
    <row r="59" spans="1:15" ht="29" x14ac:dyDescent="0.35">
      <c r="A59" s="33" t="s">
        <v>101</v>
      </c>
      <c r="B59" s="33"/>
      <c r="C59" s="33"/>
      <c r="D59" s="48" t="s">
        <v>96</v>
      </c>
      <c r="E59" s="34" t="s">
        <v>82</v>
      </c>
      <c r="F59" s="33" t="s">
        <v>52</v>
      </c>
      <c r="G59" s="37" t="s">
        <v>81</v>
      </c>
      <c r="H59" s="47">
        <v>500</v>
      </c>
      <c r="I59" s="47">
        <v>500</v>
      </c>
      <c r="J59" s="47">
        <v>500</v>
      </c>
      <c r="K59" s="47">
        <v>500</v>
      </c>
      <c r="L59" s="47">
        <v>500</v>
      </c>
      <c r="M59" s="47">
        <v>500</v>
      </c>
      <c r="N59" s="47">
        <v>500</v>
      </c>
      <c r="O59" s="47">
        <v>500</v>
      </c>
    </row>
    <row r="60" spans="1:15" x14ac:dyDescent="0.35">
      <c r="A60" s="33" t="s">
        <v>101</v>
      </c>
      <c r="B60" s="33"/>
      <c r="C60" s="33"/>
      <c r="D60" s="48" t="s">
        <v>96</v>
      </c>
      <c r="E60" s="34" t="s">
        <v>83</v>
      </c>
      <c r="F60" s="33" t="s">
        <v>52</v>
      </c>
      <c r="G60" s="37" t="s">
        <v>81</v>
      </c>
      <c r="H60" s="47">
        <v>500</v>
      </c>
      <c r="I60" s="47">
        <v>500</v>
      </c>
      <c r="J60" s="47">
        <v>500</v>
      </c>
      <c r="K60" s="47">
        <v>500</v>
      </c>
      <c r="L60" s="47">
        <v>500</v>
      </c>
      <c r="M60" s="47">
        <v>500</v>
      </c>
      <c r="N60" s="47">
        <v>500</v>
      </c>
      <c r="O60" s="47">
        <v>500</v>
      </c>
    </row>
    <row r="61" spans="1:15" ht="15" thickBot="1" x14ac:dyDescent="0.4">
      <c r="A61" s="33" t="s">
        <v>101</v>
      </c>
      <c r="B61" s="33"/>
      <c r="C61" s="33"/>
      <c r="D61" s="48" t="s">
        <v>96</v>
      </c>
      <c r="E61" s="34" t="s">
        <v>84</v>
      </c>
      <c r="F61" s="33" t="s">
        <v>52</v>
      </c>
      <c r="G61" s="37" t="s">
        <v>81</v>
      </c>
      <c r="H61" s="52">
        <v>500</v>
      </c>
      <c r="I61" s="52">
        <v>500</v>
      </c>
      <c r="J61" s="52">
        <v>500</v>
      </c>
      <c r="K61" s="52">
        <v>500</v>
      </c>
      <c r="L61" s="52">
        <v>500</v>
      </c>
      <c r="M61" s="52">
        <v>500</v>
      </c>
      <c r="N61" s="52">
        <v>500</v>
      </c>
      <c r="O61" s="52">
        <v>500</v>
      </c>
    </row>
    <row r="62" spans="1:15" ht="29.5" thickBot="1" x14ac:dyDescent="0.4">
      <c r="A62" s="33" t="s">
        <v>101</v>
      </c>
      <c r="B62" s="33"/>
      <c r="C62" s="33"/>
      <c r="D62" s="48" t="s">
        <v>97</v>
      </c>
      <c r="E62" s="38" t="s">
        <v>85</v>
      </c>
      <c r="F62" s="33" t="s">
        <v>52</v>
      </c>
      <c r="G62" s="37" t="s">
        <v>81</v>
      </c>
      <c r="H62" s="42">
        <v>79000</v>
      </c>
      <c r="I62" s="43">
        <v>28000</v>
      </c>
      <c r="J62" s="43">
        <v>26000</v>
      </c>
      <c r="K62" s="43">
        <v>20000</v>
      </c>
      <c r="L62" s="43">
        <v>16000</v>
      </c>
      <c r="M62" s="43">
        <v>12000</v>
      </c>
      <c r="N62" s="43">
        <v>7000</v>
      </c>
      <c r="O62" s="43">
        <v>6000</v>
      </c>
    </row>
    <row r="63" spans="1:15" ht="19" thickBot="1" x14ac:dyDescent="0.5">
      <c r="A63" s="33" t="s">
        <v>101</v>
      </c>
      <c r="B63" s="33"/>
      <c r="C63" s="33"/>
      <c r="D63" s="49" t="s">
        <v>98</v>
      </c>
      <c r="E63" s="39" t="s">
        <v>86</v>
      </c>
      <c r="F63" s="33" t="s">
        <v>52</v>
      </c>
      <c r="G63" s="40" t="s">
        <v>87</v>
      </c>
      <c r="H63" s="50">
        <v>1100</v>
      </c>
      <c r="I63" s="50">
        <v>1100</v>
      </c>
      <c r="J63" s="50">
        <v>1100</v>
      </c>
      <c r="K63" s="50">
        <v>1100</v>
      </c>
      <c r="L63" s="50">
        <v>1100</v>
      </c>
      <c r="M63" s="50">
        <v>1100</v>
      </c>
      <c r="N63" s="50">
        <v>1100</v>
      </c>
      <c r="O63" s="50">
        <v>1100</v>
      </c>
    </row>
    <row r="64" spans="1:15" ht="19" thickBot="1" x14ac:dyDescent="0.5">
      <c r="A64" s="33" t="s">
        <v>101</v>
      </c>
      <c r="B64" s="33"/>
      <c r="C64" s="33"/>
      <c r="D64" s="49" t="s">
        <v>98</v>
      </c>
      <c r="E64" s="41" t="s">
        <v>88</v>
      </c>
      <c r="F64" s="33" t="s">
        <v>52</v>
      </c>
      <c r="G64" s="40" t="s">
        <v>87</v>
      </c>
      <c r="H64" s="51">
        <v>1150</v>
      </c>
      <c r="I64" s="51">
        <v>1150</v>
      </c>
      <c r="J64" s="51">
        <v>1150</v>
      </c>
      <c r="K64" s="51">
        <v>1150</v>
      </c>
      <c r="L64" s="51">
        <v>1150</v>
      </c>
      <c r="M64" s="51">
        <v>1150</v>
      </c>
      <c r="N64" s="51">
        <v>1150</v>
      </c>
      <c r="O64" s="51">
        <v>1150</v>
      </c>
    </row>
    <row r="65" spans="1:15" ht="19" thickBot="1" x14ac:dyDescent="0.5">
      <c r="A65" s="33" t="s">
        <v>101</v>
      </c>
      <c r="B65" s="33"/>
      <c r="C65" s="33"/>
      <c r="D65" s="49" t="s">
        <v>98</v>
      </c>
      <c r="E65" s="41" t="s">
        <v>89</v>
      </c>
      <c r="F65" s="33" t="s">
        <v>52</v>
      </c>
      <c r="G65" s="40" t="s">
        <v>87</v>
      </c>
      <c r="H65" s="51">
        <v>1000</v>
      </c>
      <c r="I65" s="51">
        <v>1000</v>
      </c>
      <c r="J65" s="51">
        <v>1000</v>
      </c>
      <c r="K65" s="51">
        <v>1000</v>
      </c>
      <c r="L65" s="51">
        <v>1000</v>
      </c>
      <c r="M65" s="51">
        <v>1000</v>
      </c>
      <c r="N65" s="51">
        <v>1000</v>
      </c>
      <c r="O65" s="51">
        <v>1000</v>
      </c>
    </row>
    <row r="66" spans="1:15" ht="29.5" thickBot="1" x14ac:dyDescent="0.5">
      <c r="A66" s="33" t="s">
        <v>101</v>
      </c>
      <c r="B66" s="33"/>
      <c r="C66" s="33"/>
      <c r="D66" s="49" t="s">
        <v>98</v>
      </c>
      <c r="E66" s="41" t="s">
        <v>90</v>
      </c>
      <c r="F66" s="33" t="s">
        <v>52</v>
      </c>
      <c r="G66" s="40" t="s">
        <v>87</v>
      </c>
      <c r="H66" s="51">
        <v>1000</v>
      </c>
      <c r="I66" s="51">
        <v>1000</v>
      </c>
      <c r="J66" s="51">
        <v>1000</v>
      </c>
      <c r="K66" s="51">
        <v>1000</v>
      </c>
      <c r="L66" s="51">
        <v>1000</v>
      </c>
      <c r="M66" s="51">
        <v>1000</v>
      </c>
      <c r="N66" s="51">
        <v>1000</v>
      </c>
      <c r="O66" s="51">
        <v>1000</v>
      </c>
    </row>
    <row r="67" spans="1:15" ht="29" x14ac:dyDescent="0.45">
      <c r="A67" s="33" t="s">
        <v>101</v>
      </c>
      <c r="B67" s="33"/>
      <c r="C67" s="33"/>
      <c r="D67" s="49" t="s">
        <v>98</v>
      </c>
      <c r="E67" s="34" t="s">
        <v>91</v>
      </c>
      <c r="F67" s="33" t="s">
        <v>52</v>
      </c>
      <c r="G67" s="40" t="s">
        <v>87</v>
      </c>
      <c r="H67" s="51">
        <v>1000</v>
      </c>
      <c r="I67" s="51">
        <v>1000</v>
      </c>
      <c r="J67" s="51">
        <v>1000</v>
      </c>
      <c r="K67" s="51">
        <v>1000</v>
      </c>
      <c r="L67" s="51">
        <v>1000</v>
      </c>
      <c r="M67" s="51">
        <v>1000</v>
      </c>
      <c r="N67" s="51">
        <v>1000</v>
      </c>
      <c r="O67" s="51">
        <v>1000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A8B9A-6AD9-42EF-B292-007DDC909E31}">
  <sheetPr codeName="Sheet4">
    <tabColor rgb="FFFFFF00"/>
  </sheetPr>
  <dimension ref="C1:K1000"/>
  <sheetViews>
    <sheetView workbookViewId="0">
      <selection activeCell="D7" sqref="D7"/>
    </sheetView>
  </sheetViews>
  <sheetFormatPr defaultRowHeight="14.5" x14ac:dyDescent="0.35"/>
  <cols>
    <col min="1" max="1" width="1.453125" customWidth="1"/>
    <col min="2" max="2" width="1.54296875" customWidth="1"/>
    <col min="3" max="3" width="6.453125" customWidth="1"/>
    <col min="4" max="4" width="13.453125" customWidth="1"/>
    <col min="5" max="5" width="11" customWidth="1"/>
    <col min="11" max="11" width="15.453125" bestFit="1" customWidth="1"/>
  </cols>
  <sheetData>
    <row r="1" spans="3:11" ht="5.15" customHeight="1" x14ac:dyDescent="0.35"/>
    <row r="2" spans="3:11" ht="44.15" customHeight="1" x14ac:dyDescent="0.35">
      <c r="C2" s="182" t="s">
        <v>57</v>
      </c>
      <c r="D2" s="183"/>
      <c r="E2" s="183"/>
      <c r="F2" s="183"/>
      <c r="G2" s="183"/>
      <c r="H2" s="184"/>
    </row>
    <row r="3" spans="3:11" ht="17.149999999999999" customHeight="1" x14ac:dyDescent="0.35"/>
    <row r="4" spans="3:11" x14ac:dyDescent="0.35">
      <c r="D4" s="24" t="s">
        <v>54</v>
      </c>
      <c r="E4" s="25" t="s">
        <v>55</v>
      </c>
      <c r="F4" s="26" t="s">
        <v>56</v>
      </c>
      <c r="K4" s="23"/>
    </row>
    <row r="5" spans="3:11" x14ac:dyDescent="0.35">
      <c r="D5" s="27">
        <v>1</v>
      </c>
      <c r="E5" s="28">
        <v>100</v>
      </c>
      <c r="F5" s="29">
        <f>IF(E5="","",E5/100)</f>
        <v>1</v>
      </c>
    </row>
    <row r="6" spans="3:11" x14ac:dyDescent="0.35">
      <c r="D6" s="27">
        <v>44562</v>
      </c>
      <c r="E6" s="28">
        <v>107</v>
      </c>
      <c r="F6" s="30">
        <f>IF(E6="","",E6/100)</f>
        <v>1.07</v>
      </c>
    </row>
    <row r="7" spans="3:11" x14ac:dyDescent="0.35">
      <c r="D7" s="28"/>
      <c r="E7" s="28"/>
      <c r="F7" s="30" t="str">
        <f t="shared" ref="F7:F70" si="0">IF(E7="","",E7/100)</f>
        <v/>
      </c>
    </row>
    <row r="8" spans="3:11" x14ac:dyDescent="0.35">
      <c r="D8" s="28"/>
      <c r="E8" s="28"/>
      <c r="F8" s="30" t="str">
        <f t="shared" si="0"/>
        <v/>
      </c>
    </row>
    <row r="9" spans="3:11" x14ac:dyDescent="0.35">
      <c r="D9" s="28"/>
      <c r="E9" s="28"/>
      <c r="F9" s="30" t="str">
        <f t="shared" si="0"/>
        <v/>
      </c>
    </row>
    <row r="10" spans="3:11" x14ac:dyDescent="0.35">
      <c r="D10" s="28"/>
      <c r="E10" s="28"/>
      <c r="F10" s="30" t="str">
        <f t="shared" si="0"/>
        <v/>
      </c>
    </row>
    <row r="11" spans="3:11" x14ac:dyDescent="0.35">
      <c r="D11" s="28"/>
      <c r="E11" s="28"/>
      <c r="F11" s="30" t="str">
        <f t="shared" si="0"/>
        <v/>
      </c>
    </row>
    <row r="12" spans="3:11" x14ac:dyDescent="0.35">
      <c r="D12" s="28"/>
      <c r="E12" s="28"/>
      <c r="F12" s="30" t="str">
        <f t="shared" si="0"/>
        <v/>
      </c>
    </row>
    <row r="13" spans="3:11" x14ac:dyDescent="0.35">
      <c r="D13" s="28"/>
      <c r="E13" s="28"/>
      <c r="F13" s="30" t="str">
        <f t="shared" si="0"/>
        <v/>
      </c>
    </row>
    <row r="14" spans="3:11" x14ac:dyDescent="0.35">
      <c r="D14" s="28"/>
      <c r="E14" s="28"/>
      <c r="F14" s="30" t="str">
        <f t="shared" si="0"/>
        <v/>
      </c>
    </row>
    <row r="15" spans="3:11" x14ac:dyDescent="0.35">
      <c r="D15" s="28"/>
      <c r="E15" s="28"/>
      <c r="F15" s="30" t="str">
        <f t="shared" si="0"/>
        <v/>
      </c>
    </row>
    <row r="16" spans="3:11" x14ac:dyDescent="0.35">
      <c r="D16" s="28"/>
      <c r="E16" s="28"/>
      <c r="F16" s="30" t="str">
        <f t="shared" si="0"/>
        <v/>
      </c>
    </row>
    <row r="17" spans="4:6" x14ac:dyDescent="0.35">
      <c r="D17" s="28"/>
      <c r="E17" s="28"/>
      <c r="F17" s="30" t="str">
        <f t="shared" si="0"/>
        <v/>
      </c>
    </row>
    <row r="18" spans="4:6" x14ac:dyDescent="0.35">
      <c r="D18" s="28"/>
      <c r="E18" s="28"/>
      <c r="F18" s="30" t="str">
        <f t="shared" si="0"/>
        <v/>
      </c>
    </row>
    <row r="19" spans="4:6" x14ac:dyDescent="0.35">
      <c r="D19" s="28"/>
      <c r="E19" s="28"/>
      <c r="F19" s="30" t="str">
        <f t="shared" si="0"/>
        <v/>
      </c>
    </row>
    <row r="20" spans="4:6" x14ac:dyDescent="0.35">
      <c r="D20" s="28"/>
      <c r="E20" s="28"/>
      <c r="F20" s="30" t="str">
        <f t="shared" si="0"/>
        <v/>
      </c>
    </row>
    <row r="21" spans="4:6" x14ac:dyDescent="0.35">
      <c r="D21" s="28"/>
      <c r="E21" s="28"/>
      <c r="F21" s="30" t="str">
        <f t="shared" si="0"/>
        <v/>
      </c>
    </row>
    <row r="22" spans="4:6" x14ac:dyDescent="0.35">
      <c r="D22" s="28"/>
      <c r="E22" s="28"/>
      <c r="F22" s="30" t="str">
        <f t="shared" si="0"/>
        <v/>
      </c>
    </row>
    <row r="23" spans="4:6" x14ac:dyDescent="0.35">
      <c r="D23" s="28"/>
      <c r="E23" s="28"/>
      <c r="F23" s="30" t="str">
        <f t="shared" si="0"/>
        <v/>
      </c>
    </row>
    <row r="24" spans="4:6" x14ac:dyDescent="0.35">
      <c r="D24" s="28"/>
      <c r="E24" s="28"/>
      <c r="F24" s="30" t="str">
        <f t="shared" si="0"/>
        <v/>
      </c>
    </row>
    <row r="25" spans="4:6" x14ac:dyDescent="0.35">
      <c r="D25" s="28"/>
      <c r="E25" s="28"/>
      <c r="F25" s="30" t="str">
        <f t="shared" si="0"/>
        <v/>
      </c>
    </row>
    <row r="26" spans="4:6" x14ac:dyDescent="0.35">
      <c r="D26" s="28"/>
      <c r="E26" s="28"/>
      <c r="F26" s="30" t="str">
        <f t="shared" si="0"/>
        <v/>
      </c>
    </row>
    <row r="27" spans="4:6" x14ac:dyDescent="0.35">
      <c r="D27" s="28"/>
      <c r="E27" s="28"/>
      <c r="F27" s="30" t="str">
        <f t="shared" si="0"/>
        <v/>
      </c>
    </row>
    <row r="28" spans="4:6" x14ac:dyDescent="0.35">
      <c r="D28" s="28"/>
      <c r="E28" s="28"/>
      <c r="F28" s="30" t="str">
        <f t="shared" si="0"/>
        <v/>
      </c>
    </row>
    <row r="29" spans="4:6" x14ac:dyDescent="0.35">
      <c r="D29" s="28"/>
      <c r="E29" s="28"/>
      <c r="F29" s="30" t="str">
        <f t="shared" si="0"/>
        <v/>
      </c>
    </row>
    <row r="30" spans="4:6" x14ac:dyDescent="0.35">
      <c r="D30" s="28"/>
      <c r="E30" s="28"/>
      <c r="F30" s="30" t="str">
        <f t="shared" si="0"/>
        <v/>
      </c>
    </row>
    <row r="31" spans="4:6" x14ac:dyDescent="0.35">
      <c r="D31" s="28"/>
      <c r="E31" s="28"/>
      <c r="F31" s="30" t="str">
        <f t="shared" si="0"/>
        <v/>
      </c>
    </row>
    <row r="32" spans="4:6" x14ac:dyDescent="0.35">
      <c r="D32" s="28"/>
      <c r="E32" s="28"/>
      <c r="F32" s="30" t="str">
        <f t="shared" si="0"/>
        <v/>
      </c>
    </row>
    <row r="33" spans="4:6" x14ac:dyDescent="0.35">
      <c r="D33" s="28"/>
      <c r="E33" s="28"/>
      <c r="F33" s="30" t="str">
        <f t="shared" si="0"/>
        <v/>
      </c>
    </row>
    <row r="34" spans="4:6" x14ac:dyDescent="0.35">
      <c r="D34" s="28"/>
      <c r="E34" s="28"/>
      <c r="F34" s="30" t="str">
        <f t="shared" si="0"/>
        <v/>
      </c>
    </row>
    <row r="35" spans="4:6" x14ac:dyDescent="0.35">
      <c r="D35" s="28"/>
      <c r="E35" s="28"/>
      <c r="F35" s="30" t="str">
        <f t="shared" si="0"/>
        <v/>
      </c>
    </row>
    <row r="36" spans="4:6" x14ac:dyDescent="0.35">
      <c r="D36" s="28"/>
      <c r="E36" s="28"/>
      <c r="F36" s="30" t="str">
        <f t="shared" si="0"/>
        <v/>
      </c>
    </row>
    <row r="37" spans="4:6" x14ac:dyDescent="0.35">
      <c r="D37" s="28"/>
      <c r="E37" s="28"/>
      <c r="F37" s="30" t="str">
        <f t="shared" si="0"/>
        <v/>
      </c>
    </row>
    <row r="38" spans="4:6" x14ac:dyDescent="0.35">
      <c r="D38" s="28"/>
      <c r="E38" s="28"/>
      <c r="F38" s="30" t="str">
        <f t="shared" si="0"/>
        <v/>
      </c>
    </row>
    <row r="39" spans="4:6" x14ac:dyDescent="0.35">
      <c r="D39" s="28"/>
      <c r="E39" s="28"/>
      <c r="F39" s="30" t="str">
        <f t="shared" si="0"/>
        <v/>
      </c>
    </row>
    <row r="40" spans="4:6" x14ac:dyDescent="0.35">
      <c r="D40" s="28"/>
      <c r="E40" s="28"/>
      <c r="F40" s="30" t="str">
        <f t="shared" si="0"/>
        <v/>
      </c>
    </row>
    <row r="41" spans="4:6" x14ac:dyDescent="0.35">
      <c r="D41" s="28"/>
      <c r="E41" s="28"/>
      <c r="F41" s="30" t="str">
        <f t="shared" si="0"/>
        <v/>
      </c>
    </row>
    <row r="42" spans="4:6" x14ac:dyDescent="0.35">
      <c r="D42" s="28"/>
      <c r="E42" s="28"/>
      <c r="F42" s="30" t="str">
        <f t="shared" si="0"/>
        <v/>
      </c>
    </row>
    <row r="43" spans="4:6" x14ac:dyDescent="0.35">
      <c r="D43" s="28"/>
      <c r="E43" s="28"/>
      <c r="F43" s="30" t="str">
        <f t="shared" si="0"/>
        <v/>
      </c>
    </row>
    <row r="44" spans="4:6" x14ac:dyDescent="0.35">
      <c r="D44" s="28"/>
      <c r="E44" s="28"/>
      <c r="F44" s="30" t="str">
        <f t="shared" si="0"/>
        <v/>
      </c>
    </row>
    <row r="45" spans="4:6" x14ac:dyDescent="0.35">
      <c r="D45" s="28"/>
      <c r="E45" s="28"/>
      <c r="F45" s="30" t="str">
        <f t="shared" si="0"/>
        <v/>
      </c>
    </row>
    <row r="46" spans="4:6" x14ac:dyDescent="0.35">
      <c r="D46" s="28"/>
      <c r="E46" s="28"/>
      <c r="F46" s="30" t="str">
        <f t="shared" si="0"/>
        <v/>
      </c>
    </row>
    <row r="47" spans="4:6" x14ac:dyDescent="0.35">
      <c r="D47" s="28"/>
      <c r="E47" s="28"/>
      <c r="F47" s="30" t="str">
        <f t="shared" si="0"/>
        <v/>
      </c>
    </row>
    <row r="48" spans="4:6" x14ac:dyDescent="0.35">
      <c r="D48" s="28"/>
      <c r="E48" s="28"/>
      <c r="F48" s="30" t="str">
        <f t="shared" si="0"/>
        <v/>
      </c>
    </row>
    <row r="49" spans="4:6" x14ac:dyDescent="0.35">
      <c r="D49" s="28"/>
      <c r="E49" s="28"/>
      <c r="F49" s="30" t="str">
        <f t="shared" si="0"/>
        <v/>
      </c>
    </row>
    <row r="50" spans="4:6" x14ac:dyDescent="0.35">
      <c r="D50" s="28"/>
      <c r="E50" s="28"/>
      <c r="F50" s="30" t="str">
        <f t="shared" si="0"/>
        <v/>
      </c>
    </row>
    <row r="51" spans="4:6" x14ac:dyDescent="0.35">
      <c r="D51" s="28"/>
      <c r="E51" s="28"/>
      <c r="F51" s="30" t="str">
        <f t="shared" si="0"/>
        <v/>
      </c>
    </row>
    <row r="52" spans="4:6" x14ac:dyDescent="0.35">
      <c r="D52" s="28"/>
      <c r="E52" s="28"/>
      <c r="F52" s="30" t="str">
        <f t="shared" si="0"/>
        <v/>
      </c>
    </row>
    <row r="53" spans="4:6" x14ac:dyDescent="0.35">
      <c r="D53" s="28"/>
      <c r="E53" s="28"/>
      <c r="F53" s="30" t="str">
        <f t="shared" si="0"/>
        <v/>
      </c>
    </row>
    <row r="54" spans="4:6" x14ac:dyDescent="0.35">
      <c r="D54" s="28"/>
      <c r="E54" s="28"/>
      <c r="F54" s="30" t="str">
        <f t="shared" si="0"/>
        <v/>
      </c>
    </row>
    <row r="55" spans="4:6" x14ac:dyDescent="0.35">
      <c r="D55" s="28"/>
      <c r="E55" s="28"/>
      <c r="F55" s="30" t="str">
        <f t="shared" si="0"/>
        <v/>
      </c>
    </row>
    <row r="56" spans="4:6" x14ac:dyDescent="0.35">
      <c r="D56" s="28"/>
      <c r="E56" s="28"/>
      <c r="F56" s="30" t="str">
        <f t="shared" si="0"/>
        <v/>
      </c>
    </row>
    <row r="57" spans="4:6" x14ac:dyDescent="0.35">
      <c r="D57" s="28"/>
      <c r="E57" s="28"/>
      <c r="F57" s="30" t="str">
        <f t="shared" si="0"/>
        <v/>
      </c>
    </row>
    <row r="58" spans="4:6" x14ac:dyDescent="0.35">
      <c r="D58" s="28"/>
      <c r="E58" s="28"/>
      <c r="F58" s="30" t="str">
        <f t="shared" si="0"/>
        <v/>
      </c>
    </row>
    <row r="59" spans="4:6" x14ac:dyDescent="0.35">
      <c r="D59" s="28"/>
      <c r="E59" s="28"/>
      <c r="F59" s="30" t="str">
        <f t="shared" si="0"/>
        <v/>
      </c>
    </row>
    <row r="60" spans="4:6" x14ac:dyDescent="0.35">
      <c r="D60" s="28"/>
      <c r="E60" s="28"/>
      <c r="F60" s="30" t="str">
        <f t="shared" si="0"/>
        <v/>
      </c>
    </row>
    <row r="61" spans="4:6" x14ac:dyDescent="0.35">
      <c r="D61" s="28"/>
      <c r="E61" s="28"/>
      <c r="F61" s="30" t="str">
        <f t="shared" si="0"/>
        <v/>
      </c>
    </row>
    <row r="62" spans="4:6" x14ac:dyDescent="0.35">
      <c r="D62" s="28"/>
      <c r="E62" s="28"/>
      <c r="F62" s="30" t="str">
        <f t="shared" si="0"/>
        <v/>
      </c>
    </row>
    <row r="63" spans="4:6" x14ac:dyDescent="0.35">
      <c r="D63" s="28"/>
      <c r="E63" s="28"/>
      <c r="F63" s="30" t="str">
        <f t="shared" si="0"/>
        <v/>
      </c>
    </row>
    <row r="64" spans="4:6" x14ac:dyDescent="0.35">
      <c r="D64" s="28"/>
      <c r="E64" s="28"/>
      <c r="F64" s="30" t="str">
        <f t="shared" si="0"/>
        <v/>
      </c>
    </row>
    <row r="65" spans="4:6" x14ac:dyDescent="0.35">
      <c r="D65" s="28"/>
      <c r="E65" s="28"/>
      <c r="F65" s="30" t="str">
        <f t="shared" si="0"/>
        <v/>
      </c>
    </row>
    <row r="66" spans="4:6" x14ac:dyDescent="0.35">
      <c r="D66" s="28"/>
      <c r="E66" s="28"/>
      <c r="F66" s="30" t="str">
        <f t="shared" si="0"/>
        <v/>
      </c>
    </row>
    <row r="67" spans="4:6" x14ac:dyDescent="0.35">
      <c r="D67" s="28"/>
      <c r="E67" s="28"/>
      <c r="F67" s="30" t="str">
        <f t="shared" si="0"/>
        <v/>
      </c>
    </row>
    <row r="68" spans="4:6" x14ac:dyDescent="0.35">
      <c r="D68" s="28"/>
      <c r="E68" s="28"/>
      <c r="F68" s="30" t="str">
        <f t="shared" si="0"/>
        <v/>
      </c>
    </row>
    <row r="69" spans="4:6" x14ac:dyDescent="0.35">
      <c r="D69" s="28"/>
      <c r="E69" s="28"/>
      <c r="F69" s="30" t="str">
        <f t="shared" si="0"/>
        <v/>
      </c>
    </row>
    <row r="70" spans="4:6" x14ac:dyDescent="0.35">
      <c r="D70" s="28"/>
      <c r="E70" s="28"/>
      <c r="F70" s="30" t="str">
        <f t="shared" si="0"/>
        <v/>
      </c>
    </row>
    <row r="71" spans="4:6" x14ac:dyDescent="0.35">
      <c r="D71" s="28"/>
      <c r="E71" s="28"/>
      <c r="F71" s="30" t="str">
        <f t="shared" ref="F71:F134" si="1">IF(E71="","",E71/100)</f>
        <v/>
      </c>
    </row>
    <row r="72" spans="4:6" x14ac:dyDescent="0.35">
      <c r="D72" s="28"/>
      <c r="E72" s="28"/>
      <c r="F72" s="30" t="str">
        <f t="shared" si="1"/>
        <v/>
      </c>
    </row>
    <row r="73" spans="4:6" x14ac:dyDescent="0.35">
      <c r="D73" s="28"/>
      <c r="E73" s="28"/>
      <c r="F73" s="30" t="str">
        <f t="shared" si="1"/>
        <v/>
      </c>
    </row>
    <row r="74" spans="4:6" x14ac:dyDescent="0.35">
      <c r="D74" s="28"/>
      <c r="E74" s="28"/>
      <c r="F74" s="30" t="str">
        <f t="shared" si="1"/>
        <v/>
      </c>
    </row>
    <row r="75" spans="4:6" x14ac:dyDescent="0.35">
      <c r="D75" s="28"/>
      <c r="E75" s="28"/>
      <c r="F75" s="30" t="str">
        <f t="shared" si="1"/>
        <v/>
      </c>
    </row>
    <row r="76" spans="4:6" x14ac:dyDescent="0.35">
      <c r="D76" s="28"/>
      <c r="E76" s="28"/>
      <c r="F76" s="30" t="str">
        <f t="shared" si="1"/>
        <v/>
      </c>
    </row>
    <row r="77" spans="4:6" x14ac:dyDescent="0.35">
      <c r="D77" s="28"/>
      <c r="E77" s="28"/>
      <c r="F77" s="30" t="str">
        <f t="shared" si="1"/>
        <v/>
      </c>
    </row>
    <row r="78" spans="4:6" x14ac:dyDescent="0.35">
      <c r="D78" s="28"/>
      <c r="E78" s="28"/>
      <c r="F78" s="30" t="str">
        <f t="shared" si="1"/>
        <v/>
      </c>
    </row>
    <row r="79" spans="4:6" x14ac:dyDescent="0.35">
      <c r="D79" s="28"/>
      <c r="E79" s="28"/>
      <c r="F79" s="30" t="str">
        <f t="shared" si="1"/>
        <v/>
      </c>
    </row>
    <row r="80" spans="4:6" x14ac:dyDescent="0.35">
      <c r="D80" s="28"/>
      <c r="E80" s="28"/>
      <c r="F80" s="30" t="str">
        <f t="shared" si="1"/>
        <v/>
      </c>
    </row>
    <row r="81" spans="4:6" x14ac:dyDescent="0.35">
      <c r="D81" s="28"/>
      <c r="E81" s="28"/>
      <c r="F81" s="30" t="str">
        <f t="shared" si="1"/>
        <v/>
      </c>
    </row>
    <row r="82" spans="4:6" x14ac:dyDescent="0.35">
      <c r="D82" s="28"/>
      <c r="E82" s="28"/>
      <c r="F82" s="30" t="str">
        <f t="shared" si="1"/>
        <v/>
      </c>
    </row>
    <row r="83" spans="4:6" x14ac:dyDescent="0.35">
      <c r="D83" s="28"/>
      <c r="E83" s="28"/>
      <c r="F83" s="30" t="str">
        <f t="shared" si="1"/>
        <v/>
      </c>
    </row>
    <row r="84" spans="4:6" x14ac:dyDescent="0.35">
      <c r="D84" s="28"/>
      <c r="E84" s="28"/>
      <c r="F84" s="30" t="str">
        <f t="shared" si="1"/>
        <v/>
      </c>
    </row>
    <row r="85" spans="4:6" x14ac:dyDescent="0.35">
      <c r="D85" s="28"/>
      <c r="E85" s="28"/>
      <c r="F85" s="30" t="str">
        <f t="shared" si="1"/>
        <v/>
      </c>
    </row>
    <row r="86" spans="4:6" x14ac:dyDescent="0.35">
      <c r="D86" s="28"/>
      <c r="E86" s="28"/>
      <c r="F86" s="30" t="str">
        <f t="shared" si="1"/>
        <v/>
      </c>
    </row>
    <row r="87" spans="4:6" x14ac:dyDescent="0.35">
      <c r="D87" s="28"/>
      <c r="E87" s="28"/>
      <c r="F87" s="30" t="str">
        <f t="shared" si="1"/>
        <v/>
      </c>
    </row>
    <row r="88" spans="4:6" x14ac:dyDescent="0.35">
      <c r="D88" s="28"/>
      <c r="E88" s="28"/>
      <c r="F88" s="30" t="str">
        <f t="shared" si="1"/>
        <v/>
      </c>
    </row>
    <row r="89" spans="4:6" x14ac:dyDescent="0.35">
      <c r="D89" s="28"/>
      <c r="E89" s="28"/>
      <c r="F89" s="30" t="str">
        <f t="shared" si="1"/>
        <v/>
      </c>
    </row>
    <row r="90" spans="4:6" x14ac:dyDescent="0.35">
      <c r="D90" s="28"/>
      <c r="E90" s="28"/>
      <c r="F90" s="30" t="str">
        <f t="shared" si="1"/>
        <v/>
      </c>
    </row>
    <row r="91" spans="4:6" x14ac:dyDescent="0.35">
      <c r="D91" s="28"/>
      <c r="E91" s="28"/>
      <c r="F91" s="30" t="str">
        <f t="shared" si="1"/>
        <v/>
      </c>
    </row>
    <row r="92" spans="4:6" x14ac:dyDescent="0.35">
      <c r="D92" s="28"/>
      <c r="E92" s="28"/>
      <c r="F92" s="30" t="str">
        <f t="shared" si="1"/>
        <v/>
      </c>
    </row>
    <row r="93" spans="4:6" x14ac:dyDescent="0.35">
      <c r="D93" s="28"/>
      <c r="E93" s="28"/>
      <c r="F93" s="30" t="str">
        <f t="shared" si="1"/>
        <v/>
      </c>
    </row>
    <row r="94" spans="4:6" x14ac:dyDescent="0.35">
      <c r="D94" s="28"/>
      <c r="E94" s="28"/>
      <c r="F94" s="30" t="str">
        <f t="shared" si="1"/>
        <v/>
      </c>
    </row>
    <row r="95" spans="4:6" x14ac:dyDescent="0.35">
      <c r="D95" s="28"/>
      <c r="E95" s="28"/>
      <c r="F95" s="30" t="str">
        <f t="shared" si="1"/>
        <v/>
      </c>
    </row>
    <row r="96" spans="4:6" x14ac:dyDescent="0.35">
      <c r="D96" s="28"/>
      <c r="E96" s="28"/>
      <c r="F96" s="30" t="str">
        <f t="shared" si="1"/>
        <v/>
      </c>
    </row>
    <row r="97" spans="4:6" x14ac:dyDescent="0.35">
      <c r="D97" s="28"/>
      <c r="E97" s="28"/>
      <c r="F97" s="30" t="str">
        <f t="shared" si="1"/>
        <v/>
      </c>
    </row>
    <row r="98" spans="4:6" x14ac:dyDescent="0.35">
      <c r="D98" s="28"/>
      <c r="E98" s="28"/>
      <c r="F98" s="30" t="str">
        <f t="shared" si="1"/>
        <v/>
      </c>
    </row>
    <row r="99" spans="4:6" x14ac:dyDescent="0.35">
      <c r="D99" s="28"/>
      <c r="E99" s="28"/>
      <c r="F99" s="30" t="str">
        <f t="shared" si="1"/>
        <v/>
      </c>
    </row>
    <row r="100" spans="4:6" x14ac:dyDescent="0.35">
      <c r="D100" s="28"/>
      <c r="E100" s="28"/>
      <c r="F100" s="30" t="str">
        <f t="shared" si="1"/>
        <v/>
      </c>
    </row>
    <row r="101" spans="4:6" x14ac:dyDescent="0.35">
      <c r="D101" s="28"/>
      <c r="E101" s="28"/>
      <c r="F101" s="30" t="str">
        <f t="shared" si="1"/>
        <v/>
      </c>
    </row>
    <row r="102" spans="4:6" x14ac:dyDescent="0.35">
      <c r="D102" s="28"/>
      <c r="E102" s="28"/>
      <c r="F102" s="30" t="str">
        <f t="shared" si="1"/>
        <v/>
      </c>
    </row>
    <row r="103" spans="4:6" x14ac:dyDescent="0.35">
      <c r="D103" s="28"/>
      <c r="E103" s="28"/>
      <c r="F103" s="30" t="str">
        <f t="shared" si="1"/>
        <v/>
      </c>
    </row>
    <row r="104" spans="4:6" x14ac:dyDescent="0.35">
      <c r="D104" s="28"/>
      <c r="E104" s="28"/>
      <c r="F104" s="30" t="str">
        <f t="shared" si="1"/>
        <v/>
      </c>
    </row>
    <row r="105" spans="4:6" x14ac:dyDescent="0.35">
      <c r="D105" s="28"/>
      <c r="E105" s="28"/>
      <c r="F105" s="30" t="str">
        <f t="shared" si="1"/>
        <v/>
      </c>
    </row>
    <row r="106" spans="4:6" x14ac:dyDescent="0.35">
      <c r="D106" s="28"/>
      <c r="E106" s="28"/>
      <c r="F106" s="30" t="str">
        <f t="shared" si="1"/>
        <v/>
      </c>
    </row>
    <row r="107" spans="4:6" x14ac:dyDescent="0.35">
      <c r="D107" s="28"/>
      <c r="E107" s="28"/>
      <c r="F107" s="30" t="str">
        <f t="shared" si="1"/>
        <v/>
      </c>
    </row>
    <row r="108" spans="4:6" x14ac:dyDescent="0.35">
      <c r="D108" s="28"/>
      <c r="E108" s="28"/>
      <c r="F108" s="30" t="str">
        <f t="shared" si="1"/>
        <v/>
      </c>
    </row>
    <row r="109" spans="4:6" x14ac:dyDescent="0.35">
      <c r="D109" s="28"/>
      <c r="E109" s="28"/>
      <c r="F109" s="30" t="str">
        <f t="shared" si="1"/>
        <v/>
      </c>
    </row>
    <row r="110" spans="4:6" x14ac:dyDescent="0.35">
      <c r="D110" s="28"/>
      <c r="E110" s="28"/>
      <c r="F110" s="30" t="str">
        <f t="shared" si="1"/>
        <v/>
      </c>
    </row>
    <row r="111" spans="4:6" x14ac:dyDescent="0.35">
      <c r="D111" s="28"/>
      <c r="E111" s="28"/>
      <c r="F111" s="30" t="str">
        <f t="shared" si="1"/>
        <v/>
      </c>
    </row>
    <row r="112" spans="4:6" x14ac:dyDescent="0.35">
      <c r="D112" s="28"/>
      <c r="E112" s="28"/>
      <c r="F112" s="30" t="str">
        <f t="shared" si="1"/>
        <v/>
      </c>
    </row>
    <row r="113" spans="4:6" x14ac:dyDescent="0.35">
      <c r="D113" s="28"/>
      <c r="E113" s="28"/>
      <c r="F113" s="30" t="str">
        <f t="shared" si="1"/>
        <v/>
      </c>
    </row>
    <row r="114" spans="4:6" x14ac:dyDescent="0.35">
      <c r="D114" s="28"/>
      <c r="E114" s="28"/>
      <c r="F114" s="30" t="str">
        <f t="shared" si="1"/>
        <v/>
      </c>
    </row>
    <row r="115" spans="4:6" x14ac:dyDescent="0.35">
      <c r="D115" s="28"/>
      <c r="E115" s="28"/>
      <c r="F115" s="30" t="str">
        <f t="shared" si="1"/>
        <v/>
      </c>
    </row>
    <row r="116" spans="4:6" x14ac:dyDescent="0.35">
      <c r="D116" s="28"/>
      <c r="E116" s="28"/>
      <c r="F116" s="30" t="str">
        <f t="shared" si="1"/>
        <v/>
      </c>
    </row>
    <row r="117" spans="4:6" x14ac:dyDescent="0.35">
      <c r="D117" s="28"/>
      <c r="E117" s="28"/>
      <c r="F117" s="30" t="str">
        <f t="shared" si="1"/>
        <v/>
      </c>
    </row>
    <row r="118" spans="4:6" x14ac:dyDescent="0.35">
      <c r="D118" s="28"/>
      <c r="E118" s="28"/>
      <c r="F118" s="30" t="str">
        <f t="shared" si="1"/>
        <v/>
      </c>
    </row>
    <row r="119" spans="4:6" x14ac:dyDescent="0.35">
      <c r="D119" s="28"/>
      <c r="E119" s="28"/>
      <c r="F119" s="30" t="str">
        <f t="shared" si="1"/>
        <v/>
      </c>
    </row>
    <row r="120" spans="4:6" x14ac:dyDescent="0.35">
      <c r="D120" s="28"/>
      <c r="E120" s="28"/>
      <c r="F120" s="30" t="str">
        <f t="shared" si="1"/>
        <v/>
      </c>
    </row>
    <row r="121" spans="4:6" x14ac:dyDescent="0.35">
      <c r="D121" s="28"/>
      <c r="E121" s="28"/>
      <c r="F121" s="30" t="str">
        <f t="shared" si="1"/>
        <v/>
      </c>
    </row>
    <row r="122" spans="4:6" x14ac:dyDescent="0.35">
      <c r="D122" s="28"/>
      <c r="E122" s="28"/>
      <c r="F122" s="30" t="str">
        <f t="shared" si="1"/>
        <v/>
      </c>
    </row>
    <row r="123" spans="4:6" x14ac:dyDescent="0.35">
      <c r="D123" s="28"/>
      <c r="E123" s="28"/>
      <c r="F123" s="30" t="str">
        <f t="shared" si="1"/>
        <v/>
      </c>
    </row>
    <row r="124" spans="4:6" x14ac:dyDescent="0.35">
      <c r="D124" s="28"/>
      <c r="E124" s="28"/>
      <c r="F124" s="30" t="str">
        <f t="shared" si="1"/>
        <v/>
      </c>
    </row>
    <row r="125" spans="4:6" x14ac:dyDescent="0.35">
      <c r="D125" s="28"/>
      <c r="E125" s="28"/>
      <c r="F125" s="30" t="str">
        <f t="shared" si="1"/>
        <v/>
      </c>
    </row>
    <row r="126" spans="4:6" x14ac:dyDescent="0.35">
      <c r="D126" s="28"/>
      <c r="E126" s="28"/>
      <c r="F126" s="30" t="str">
        <f t="shared" si="1"/>
        <v/>
      </c>
    </row>
    <row r="127" spans="4:6" x14ac:dyDescent="0.35">
      <c r="D127" s="28"/>
      <c r="E127" s="28"/>
      <c r="F127" s="30" t="str">
        <f t="shared" si="1"/>
        <v/>
      </c>
    </row>
    <row r="128" spans="4:6" x14ac:dyDescent="0.35">
      <c r="D128" s="28"/>
      <c r="E128" s="28"/>
      <c r="F128" s="30" t="str">
        <f t="shared" si="1"/>
        <v/>
      </c>
    </row>
    <row r="129" spans="4:6" x14ac:dyDescent="0.35">
      <c r="D129" s="28"/>
      <c r="E129" s="28"/>
      <c r="F129" s="30" t="str">
        <f t="shared" si="1"/>
        <v/>
      </c>
    </row>
    <row r="130" spans="4:6" x14ac:dyDescent="0.35">
      <c r="D130" s="28"/>
      <c r="E130" s="28"/>
      <c r="F130" s="30" t="str">
        <f t="shared" si="1"/>
        <v/>
      </c>
    </row>
    <row r="131" spans="4:6" x14ac:dyDescent="0.35">
      <c r="D131" s="28"/>
      <c r="E131" s="28"/>
      <c r="F131" s="30" t="str">
        <f t="shared" si="1"/>
        <v/>
      </c>
    </row>
    <row r="132" spans="4:6" x14ac:dyDescent="0.35">
      <c r="D132" s="28"/>
      <c r="E132" s="28"/>
      <c r="F132" s="30" t="str">
        <f t="shared" si="1"/>
        <v/>
      </c>
    </row>
    <row r="133" spans="4:6" x14ac:dyDescent="0.35">
      <c r="D133" s="28"/>
      <c r="E133" s="28"/>
      <c r="F133" s="30" t="str">
        <f t="shared" si="1"/>
        <v/>
      </c>
    </row>
    <row r="134" spans="4:6" x14ac:dyDescent="0.35">
      <c r="D134" s="28"/>
      <c r="E134" s="28"/>
      <c r="F134" s="30" t="str">
        <f t="shared" si="1"/>
        <v/>
      </c>
    </row>
    <row r="135" spans="4:6" x14ac:dyDescent="0.35">
      <c r="D135" s="28"/>
      <c r="E135" s="28"/>
      <c r="F135" s="30" t="str">
        <f t="shared" ref="F135:F198" si="2">IF(E135="","",E135/100)</f>
        <v/>
      </c>
    </row>
    <row r="136" spans="4:6" x14ac:dyDescent="0.35">
      <c r="D136" s="28"/>
      <c r="E136" s="28"/>
      <c r="F136" s="30" t="str">
        <f t="shared" si="2"/>
        <v/>
      </c>
    </row>
    <row r="137" spans="4:6" x14ac:dyDescent="0.35">
      <c r="D137" s="28"/>
      <c r="E137" s="28"/>
      <c r="F137" s="30" t="str">
        <f t="shared" si="2"/>
        <v/>
      </c>
    </row>
    <row r="138" spans="4:6" x14ac:dyDescent="0.35">
      <c r="D138" s="28"/>
      <c r="E138" s="28"/>
      <c r="F138" s="30" t="str">
        <f t="shared" si="2"/>
        <v/>
      </c>
    </row>
    <row r="139" spans="4:6" x14ac:dyDescent="0.35">
      <c r="D139" s="28"/>
      <c r="E139" s="28"/>
      <c r="F139" s="30" t="str">
        <f t="shared" si="2"/>
        <v/>
      </c>
    </row>
    <row r="140" spans="4:6" x14ac:dyDescent="0.35">
      <c r="D140" s="28"/>
      <c r="E140" s="28"/>
      <c r="F140" s="30" t="str">
        <f t="shared" si="2"/>
        <v/>
      </c>
    </row>
    <row r="141" spans="4:6" x14ac:dyDescent="0.35">
      <c r="D141" s="28"/>
      <c r="E141" s="28"/>
      <c r="F141" s="30" t="str">
        <f t="shared" si="2"/>
        <v/>
      </c>
    </row>
    <row r="142" spans="4:6" x14ac:dyDescent="0.35">
      <c r="D142" s="28"/>
      <c r="E142" s="28"/>
      <c r="F142" s="30" t="str">
        <f t="shared" si="2"/>
        <v/>
      </c>
    </row>
    <row r="143" spans="4:6" x14ac:dyDescent="0.35">
      <c r="D143" s="28"/>
      <c r="E143" s="28"/>
      <c r="F143" s="30" t="str">
        <f t="shared" si="2"/>
        <v/>
      </c>
    </row>
    <row r="144" spans="4:6" x14ac:dyDescent="0.35">
      <c r="D144" s="28"/>
      <c r="E144" s="28"/>
      <c r="F144" s="30" t="str">
        <f t="shared" si="2"/>
        <v/>
      </c>
    </row>
    <row r="145" spans="4:6" x14ac:dyDescent="0.35">
      <c r="D145" s="28"/>
      <c r="E145" s="28"/>
      <c r="F145" s="30" t="str">
        <f t="shared" si="2"/>
        <v/>
      </c>
    </row>
    <row r="146" spans="4:6" x14ac:dyDescent="0.35">
      <c r="D146" s="28"/>
      <c r="E146" s="28"/>
      <c r="F146" s="30" t="str">
        <f t="shared" si="2"/>
        <v/>
      </c>
    </row>
    <row r="147" spans="4:6" x14ac:dyDescent="0.35">
      <c r="D147" s="28"/>
      <c r="E147" s="28"/>
      <c r="F147" s="30" t="str">
        <f t="shared" si="2"/>
        <v/>
      </c>
    </row>
    <row r="148" spans="4:6" x14ac:dyDescent="0.35">
      <c r="D148" s="28"/>
      <c r="E148" s="28"/>
      <c r="F148" s="30" t="str">
        <f t="shared" si="2"/>
        <v/>
      </c>
    </row>
    <row r="149" spans="4:6" x14ac:dyDescent="0.35">
      <c r="D149" s="28"/>
      <c r="E149" s="28"/>
      <c r="F149" s="30" t="str">
        <f t="shared" si="2"/>
        <v/>
      </c>
    </row>
    <row r="150" spans="4:6" x14ac:dyDescent="0.35">
      <c r="D150" s="28"/>
      <c r="E150" s="28"/>
      <c r="F150" s="30" t="str">
        <f t="shared" si="2"/>
        <v/>
      </c>
    </row>
    <row r="151" spans="4:6" x14ac:dyDescent="0.35">
      <c r="D151" s="28"/>
      <c r="E151" s="28"/>
      <c r="F151" s="30" t="str">
        <f t="shared" si="2"/>
        <v/>
      </c>
    </row>
    <row r="152" spans="4:6" x14ac:dyDescent="0.35">
      <c r="D152" s="28"/>
      <c r="E152" s="28"/>
      <c r="F152" s="30" t="str">
        <f t="shared" si="2"/>
        <v/>
      </c>
    </row>
    <row r="153" spans="4:6" x14ac:dyDescent="0.35">
      <c r="D153" s="28"/>
      <c r="E153" s="28"/>
      <c r="F153" s="30" t="str">
        <f t="shared" si="2"/>
        <v/>
      </c>
    </row>
    <row r="154" spans="4:6" x14ac:dyDescent="0.35">
      <c r="D154" s="28"/>
      <c r="E154" s="28"/>
      <c r="F154" s="30" t="str">
        <f t="shared" si="2"/>
        <v/>
      </c>
    </row>
    <row r="155" spans="4:6" x14ac:dyDescent="0.35">
      <c r="D155" s="28"/>
      <c r="E155" s="28"/>
      <c r="F155" s="30" t="str">
        <f t="shared" si="2"/>
        <v/>
      </c>
    </row>
    <row r="156" spans="4:6" x14ac:dyDescent="0.35">
      <c r="D156" s="28"/>
      <c r="E156" s="28"/>
      <c r="F156" s="30" t="str">
        <f t="shared" si="2"/>
        <v/>
      </c>
    </row>
    <row r="157" spans="4:6" x14ac:dyDescent="0.35">
      <c r="D157" s="28"/>
      <c r="E157" s="28"/>
      <c r="F157" s="30" t="str">
        <f t="shared" si="2"/>
        <v/>
      </c>
    </row>
    <row r="158" spans="4:6" x14ac:dyDescent="0.35">
      <c r="D158" s="28"/>
      <c r="E158" s="28"/>
      <c r="F158" s="30" t="str">
        <f t="shared" si="2"/>
        <v/>
      </c>
    </row>
    <row r="159" spans="4:6" x14ac:dyDescent="0.35">
      <c r="D159" s="28"/>
      <c r="E159" s="28"/>
      <c r="F159" s="30" t="str">
        <f t="shared" si="2"/>
        <v/>
      </c>
    </row>
    <row r="160" spans="4:6" x14ac:dyDescent="0.35">
      <c r="D160" s="28"/>
      <c r="E160" s="28"/>
      <c r="F160" s="30" t="str">
        <f t="shared" si="2"/>
        <v/>
      </c>
    </row>
    <row r="161" spans="4:6" x14ac:dyDescent="0.35">
      <c r="D161" s="28"/>
      <c r="E161" s="28"/>
      <c r="F161" s="30" t="str">
        <f t="shared" si="2"/>
        <v/>
      </c>
    </row>
    <row r="162" spans="4:6" x14ac:dyDescent="0.35">
      <c r="D162" s="28"/>
      <c r="E162" s="28"/>
      <c r="F162" s="30" t="str">
        <f t="shared" si="2"/>
        <v/>
      </c>
    </row>
    <row r="163" spans="4:6" x14ac:dyDescent="0.35">
      <c r="D163" s="28"/>
      <c r="E163" s="28"/>
      <c r="F163" s="30" t="str">
        <f t="shared" si="2"/>
        <v/>
      </c>
    </row>
    <row r="164" spans="4:6" x14ac:dyDescent="0.35">
      <c r="D164" s="28"/>
      <c r="E164" s="28"/>
      <c r="F164" s="30" t="str">
        <f t="shared" si="2"/>
        <v/>
      </c>
    </row>
    <row r="165" spans="4:6" x14ac:dyDescent="0.35">
      <c r="D165" s="28"/>
      <c r="E165" s="28"/>
      <c r="F165" s="30" t="str">
        <f t="shared" si="2"/>
        <v/>
      </c>
    </row>
    <row r="166" spans="4:6" x14ac:dyDescent="0.35">
      <c r="D166" s="28"/>
      <c r="E166" s="28"/>
      <c r="F166" s="30" t="str">
        <f t="shared" si="2"/>
        <v/>
      </c>
    </row>
    <row r="167" spans="4:6" x14ac:dyDescent="0.35">
      <c r="D167" s="28"/>
      <c r="E167" s="28"/>
      <c r="F167" s="30" t="str">
        <f t="shared" si="2"/>
        <v/>
      </c>
    </row>
    <row r="168" spans="4:6" x14ac:dyDescent="0.35">
      <c r="D168" s="28"/>
      <c r="E168" s="28"/>
      <c r="F168" s="30" t="str">
        <f t="shared" si="2"/>
        <v/>
      </c>
    </row>
    <row r="169" spans="4:6" x14ac:dyDescent="0.35">
      <c r="D169" s="28"/>
      <c r="E169" s="28"/>
      <c r="F169" s="30" t="str">
        <f t="shared" si="2"/>
        <v/>
      </c>
    </row>
    <row r="170" spans="4:6" x14ac:dyDescent="0.35">
      <c r="D170" s="28"/>
      <c r="E170" s="28"/>
      <c r="F170" s="30" t="str">
        <f t="shared" si="2"/>
        <v/>
      </c>
    </row>
    <row r="171" spans="4:6" x14ac:dyDescent="0.35">
      <c r="D171" s="28"/>
      <c r="E171" s="28"/>
      <c r="F171" s="30" t="str">
        <f t="shared" si="2"/>
        <v/>
      </c>
    </row>
    <row r="172" spans="4:6" x14ac:dyDescent="0.35">
      <c r="D172" s="28"/>
      <c r="E172" s="28"/>
      <c r="F172" s="30" t="str">
        <f t="shared" si="2"/>
        <v/>
      </c>
    </row>
    <row r="173" spans="4:6" x14ac:dyDescent="0.35">
      <c r="D173" s="28"/>
      <c r="E173" s="28"/>
      <c r="F173" s="30" t="str">
        <f t="shared" si="2"/>
        <v/>
      </c>
    </row>
    <row r="174" spans="4:6" x14ac:dyDescent="0.35">
      <c r="D174" s="28"/>
      <c r="E174" s="28"/>
      <c r="F174" s="30" t="str">
        <f t="shared" si="2"/>
        <v/>
      </c>
    </row>
    <row r="175" spans="4:6" x14ac:dyDescent="0.35">
      <c r="D175" s="28"/>
      <c r="E175" s="28"/>
      <c r="F175" s="30" t="str">
        <f t="shared" si="2"/>
        <v/>
      </c>
    </row>
    <row r="176" spans="4:6" x14ac:dyDescent="0.35">
      <c r="D176" s="28"/>
      <c r="E176" s="28"/>
      <c r="F176" s="30" t="str">
        <f t="shared" si="2"/>
        <v/>
      </c>
    </row>
    <row r="177" spans="4:6" x14ac:dyDescent="0.35">
      <c r="D177" s="28"/>
      <c r="E177" s="28"/>
      <c r="F177" s="30" t="str">
        <f t="shared" si="2"/>
        <v/>
      </c>
    </row>
    <row r="178" spans="4:6" x14ac:dyDescent="0.35">
      <c r="D178" s="28"/>
      <c r="E178" s="28"/>
      <c r="F178" s="30" t="str">
        <f t="shared" si="2"/>
        <v/>
      </c>
    </row>
    <row r="179" spans="4:6" x14ac:dyDescent="0.35">
      <c r="D179" s="28"/>
      <c r="E179" s="28"/>
      <c r="F179" s="30" t="str">
        <f t="shared" si="2"/>
        <v/>
      </c>
    </row>
    <row r="180" spans="4:6" x14ac:dyDescent="0.35">
      <c r="D180" s="28"/>
      <c r="E180" s="28"/>
      <c r="F180" s="30" t="str">
        <f t="shared" si="2"/>
        <v/>
      </c>
    </row>
    <row r="181" spans="4:6" x14ac:dyDescent="0.35">
      <c r="D181" s="28"/>
      <c r="E181" s="28"/>
      <c r="F181" s="30" t="str">
        <f t="shared" si="2"/>
        <v/>
      </c>
    </row>
    <row r="182" spans="4:6" x14ac:dyDescent="0.35">
      <c r="D182" s="28"/>
      <c r="E182" s="28"/>
      <c r="F182" s="30" t="str">
        <f t="shared" si="2"/>
        <v/>
      </c>
    </row>
    <row r="183" spans="4:6" x14ac:dyDescent="0.35">
      <c r="D183" s="28"/>
      <c r="E183" s="28"/>
      <c r="F183" s="30" t="str">
        <f t="shared" si="2"/>
        <v/>
      </c>
    </row>
    <row r="184" spans="4:6" x14ac:dyDescent="0.35">
      <c r="D184" s="28"/>
      <c r="E184" s="28"/>
      <c r="F184" s="30" t="str">
        <f t="shared" si="2"/>
        <v/>
      </c>
    </row>
    <row r="185" spans="4:6" x14ac:dyDescent="0.35">
      <c r="D185" s="28"/>
      <c r="E185" s="28"/>
      <c r="F185" s="30" t="str">
        <f t="shared" si="2"/>
        <v/>
      </c>
    </row>
    <row r="186" spans="4:6" x14ac:dyDescent="0.35">
      <c r="D186" s="28"/>
      <c r="E186" s="28"/>
      <c r="F186" s="30" t="str">
        <f t="shared" si="2"/>
        <v/>
      </c>
    </row>
    <row r="187" spans="4:6" x14ac:dyDescent="0.35">
      <c r="D187" s="28"/>
      <c r="E187" s="28"/>
      <c r="F187" s="30" t="str">
        <f t="shared" si="2"/>
        <v/>
      </c>
    </row>
    <row r="188" spans="4:6" x14ac:dyDescent="0.35">
      <c r="D188" s="28"/>
      <c r="E188" s="28"/>
      <c r="F188" s="30" t="str">
        <f t="shared" si="2"/>
        <v/>
      </c>
    </row>
    <row r="189" spans="4:6" x14ac:dyDescent="0.35">
      <c r="D189" s="28"/>
      <c r="E189" s="28"/>
      <c r="F189" s="30" t="str">
        <f t="shared" si="2"/>
        <v/>
      </c>
    </row>
    <row r="190" spans="4:6" x14ac:dyDescent="0.35">
      <c r="D190" s="28"/>
      <c r="E190" s="28"/>
      <c r="F190" s="30" t="str">
        <f t="shared" si="2"/>
        <v/>
      </c>
    </row>
    <row r="191" spans="4:6" x14ac:dyDescent="0.35">
      <c r="D191" s="28"/>
      <c r="E191" s="28"/>
      <c r="F191" s="30" t="str">
        <f t="shared" si="2"/>
        <v/>
      </c>
    </row>
    <row r="192" spans="4:6" x14ac:dyDescent="0.35">
      <c r="D192" s="28"/>
      <c r="E192" s="28"/>
      <c r="F192" s="30" t="str">
        <f t="shared" si="2"/>
        <v/>
      </c>
    </row>
    <row r="193" spans="4:6" x14ac:dyDescent="0.35">
      <c r="D193" s="28"/>
      <c r="E193" s="28"/>
      <c r="F193" s="30" t="str">
        <f t="shared" si="2"/>
        <v/>
      </c>
    </row>
    <row r="194" spans="4:6" x14ac:dyDescent="0.35">
      <c r="D194" s="28"/>
      <c r="E194" s="28"/>
      <c r="F194" s="30" t="str">
        <f t="shared" si="2"/>
        <v/>
      </c>
    </row>
    <row r="195" spans="4:6" x14ac:dyDescent="0.35">
      <c r="D195" s="28"/>
      <c r="E195" s="28"/>
      <c r="F195" s="30" t="str">
        <f t="shared" si="2"/>
        <v/>
      </c>
    </row>
    <row r="196" spans="4:6" x14ac:dyDescent="0.35">
      <c r="D196" s="28"/>
      <c r="E196" s="28"/>
      <c r="F196" s="30" t="str">
        <f t="shared" si="2"/>
        <v/>
      </c>
    </row>
    <row r="197" spans="4:6" x14ac:dyDescent="0.35">
      <c r="D197" s="28"/>
      <c r="E197" s="28"/>
      <c r="F197" s="30" t="str">
        <f t="shared" si="2"/>
        <v/>
      </c>
    </row>
    <row r="198" spans="4:6" x14ac:dyDescent="0.35">
      <c r="D198" s="28"/>
      <c r="E198" s="28"/>
      <c r="F198" s="30" t="str">
        <f t="shared" si="2"/>
        <v/>
      </c>
    </row>
    <row r="199" spans="4:6" x14ac:dyDescent="0.35">
      <c r="D199" s="28"/>
      <c r="E199" s="28"/>
      <c r="F199" s="30" t="str">
        <f t="shared" ref="F199:F262" si="3">IF(E199="","",E199/100)</f>
        <v/>
      </c>
    </row>
    <row r="200" spans="4:6" x14ac:dyDescent="0.35">
      <c r="D200" s="28"/>
      <c r="E200" s="28"/>
      <c r="F200" s="30" t="str">
        <f t="shared" si="3"/>
        <v/>
      </c>
    </row>
    <row r="201" spans="4:6" x14ac:dyDescent="0.35">
      <c r="D201" s="28"/>
      <c r="E201" s="28"/>
      <c r="F201" s="30" t="str">
        <f t="shared" si="3"/>
        <v/>
      </c>
    </row>
    <row r="202" spans="4:6" x14ac:dyDescent="0.35">
      <c r="D202" s="28"/>
      <c r="E202" s="28"/>
      <c r="F202" s="30" t="str">
        <f t="shared" si="3"/>
        <v/>
      </c>
    </row>
    <row r="203" spans="4:6" x14ac:dyDescent="0.35">
      <c r="D203" s="28"/>
      <c r="E203" s="28"/>
      <c r="F203" s="30" t="str">
        <f t="shared" si="3"/>
        <v/>
      </c>
    </row>
    <row r="204" spans="4:6" x14ac:dyDescent="0.35">
      <c r="D204" s="28"/>
      <c r="E204" s="28"/>
      <c r="F204" s="30" t="str">
        <f t="shared" si="3"/>
        <v/>
      </c>
    </row>
    <row r="205" spans="4:6" x14ac:dyDescent="0.35">
      <c r="D205" s="28"/>
      <c r="E205" s="28"/>
      <c r="F205" s="30" t="str">
        <f t="shared" si="3"/>
        <v/>
      </c>
    </row>
    <row r="206" spans="4:6" x14ac:dyDescent="0.35">
      <c r="D206" s="28"/>
      <c r="E206" s="28"/>
      <c r="F206" s="30" t="str">
        <f t="shared" si="3"/>
        <v/>
      </c>
    </row>
    <row r="207" spans="4:6" x14ac:dyDescent="0.35">
      <c r="D207" s="28"/>
      <c r="E207" s="28"/>
      <c r="F207" s="30" t="str">
        <f t="shared" si="3"/>
        <v/>
      </c>
    </row>
    <row r="208" spans="4:6" x14ac:dyDescent="0.35">
      <c r="D208" s="28"/>
      <c r="E208" s="28"/>
      <c r="F208" s="30" t="str">
        <f t="shared" si="3"/>
        <v/>
      </c>
    </row>
    <row r="209" spans="4:6" x14ac:dyDescent="0.35">
      <c r="D209" s="28"/>
      <c r="E209" s="28"/>
      <c r="F209" s="30" t="str">
        <f t="shared" si="3"/>
        <v/>
      </c>
    </row>
    <row r="210" spans="4:6" x14ac:dyDescent="0.35">
      <c r="D210" s="28"/>
      <c r="E210" s="28"/>
      <c r="F210" s="30" t="str">
        <f t="shared" si="3"/>
        <v/>
      </c>
    </row>
    <row r="211" spans="4:6" x14ac:dyDescent="0.35">
      <c r="D211" s="28"/>
      <c r="E211" s="28"/>
      <c r="F211" s="30" t="str">
        <f t="shared" si="3"/>
        <v/>
      </c>
    </row>
    <row r="212" spans="4:6" x14ac:dyDescent="0.35">
      <c r="D212" s="28"/>
      <c r="E212" s="28"/>
      <c r="F212" s="30" t="str">
        <f t="shared" si="3"/>
        <v/>
      </c>
    </row>
    <row r="213" spans="4:6" x14ac:dyDescent="0.35">
      <c r="D213" s="28"/>
      <c r="E213" s="28"/>
      <c r="F213" s="30" t="str">
        <f t="shared" si="3"/>
        <v/>
      </c>
    </row>
    <row r="214" spans="4:6" x14ac:dyDescent="0.35">
      <c r="D214" s="28"/>
      <c r="E214" s="28"/>
      <c r="F214" s="30" t="str">
        <f t="shared" si="3"/>
        <v/>
      </c>
    </row>
    <row r="215" spans="4:6" x14ac:dyDescent="0.35">
      <c r="D215" s="28"/>
      <c r="E215" s="28"/>
      <c r="F215" s="30" t="str">
        <f t="shared" si="3"/>
        <v/>
      </c>
    </row>
    <row r="216" spans="4:6" x14ac:dyDescent="0.35">
      <c r="D216" s="28"/>
      <c r="E216" s="28"/>
      <c r="F216" s="30" t="str">
        <f t="shared" si="3"/>
        <v/>
      </c>
    </row>
    <row r="217" spans="4:6" x14ac:dyDescent="0.35">
      <c r="D217" s="28"/>
      <c r="E217" s="28"/>
      <c r="F217" s="30" t="str">
        <f t="shared" si="3"/>
        <v/>
      </c>
    </row>
    <row r="218" spans="4:6" x14ac:dyDescent="0.35">
      <c r="D218" s="28"/>
      <c r="E218" s="28"/>
      <c r="F218" s="30" t="str">
        <f t="shared" si="3"/>
        <v/>
      </c>
    </row>
    <row r="219" spans="4:6" x14ac:dyDescent="0.35">
      <c r="D219" s="28"/>
      <c r="E219" s="28"/>
      <c r="F219" s="30" t="str">
        <f t="shared" si="3"/>
        <v/>
      </c>
    </row>
    <row r="220" spans="4:6" x14ac:dyDescent="0.35">
      <c r="D220" s="28"/>
      <c r="E220" s="28"/>
      <c r="F220" s="30" t="str">
        <f t="shared" si="3"/>
        <v/>
      </c>
    </row>
    <row r="221" spans="4:6" x14ac:dyDescent="0.35">
      <c r="D221" s="28"/>
      <c r="E221" s="28"/>
      <c r="F221" s="30" t="str">
        <f t="shared" si="3"/>
        <v/>
      </c>
    </row>
    <row r="222" spans="4:6" x14ac:dyDescent="0.35">
      <c r="D222" s="28"/>
      <c r="E222" s="28"/>
      <c r="F222" s="30" t="str">
        <f t="shared" si="3"/>
        <v/>
      </c>
    </row>
    <row r="223" spans="4:6" x14ac:dyDescent="0.35">
      <c r="D223" s="28"/>
      <c r="E223" s="28"/>
      <c r="F223" s="30" t="str">
        <f t="shared" si="3"/>
        <v/>
      </c>
    </row>
    <row r="224" spans="4:6" x14ac:dyDescent="0.35">
      <c r="D224" s="28"/>
      <c r="E224" s="28"/>
      <c r="F224" s="30" t="str">
        <f t="shared" si="3"/>
        <v/>
      </c>
    </row>
    <row r="225" spans="4:6" x14ac:dyDescent="0.35">
      <c r="D225" s="28"/>
      <c r="E225" s="28"/>
      <c r="F225" s="30" t="str">
        <f t="shared" si="3"/>
        <v/>
      </c>
    </row>
    <row r="226" spans="4:6" x14ac:dyDescent="0.35">
      <c r="D226" s="28"/>
      <c r="E226" s="28"/>
      <c r="F226" s="30" t="str">
        <f t="shared" si="3"/>
        <v/>
      </c>
    </row>
    <row r="227" spans="4:6" x14ac:dyDescent="0.35">
      <c r="D227" s="28"/>
      <c r="E227" s="28"/>
      <c r="F227" s="30" t="str">
        <f t="shared" si="3"/>
        <v/>
      </c>
    </row>
    <row r="228" spans="4:6" x14ac:dyDescent="0.35">
      <c r="D228" s="28"/>
      <c r="E228" s="28"/>
      <c r="F228" s="30" t="str">
        <f t="shared" si="3"/>
        <v/>
      </c>
    </row>
    <row r="229" spans="4:6" x14ac:dyDescent="0.35">
      <c r="D229" s="28"/>
      <c r="E229" s="28"/>
      <c r="F229" s="30" t="str">
        <f t="shared" si="3"/>
        <v/>
      </c>
    </row>
    <row r="230" spans="4:6" x14ac:dyDescent="0.35">
      <c r="D230" s="28"/>
      <c r="E230" s="28"/>
      <c r="F230" s="30" t="str">
        <f t="shared" si="3"/>
        <v/>
      </c>
    </row>
    <row r="231" spans="4:6" x14ac:dyDescent="0.35">
      <c r="D231" s="28"/>
      <c r="E231" s="28"/>
      <c r="F231" s="30" t="str">
        <f t="shared" si="3"/>
        <v/>
      </c>
    </row>
    <row r="232" spans="4:6" x14ac:dyDescent="0.35">
      <c r="D232" s="28"/>
      <c r="E232" s="28"/>
      <c r="F232" s="30" t="str">
        <f t="shared" si="3"/>
        <v/>
      </c>
    </row>
    <row r="233" spans="4:6" x14ac:dyDescent="0.35">
      <c r="D233" s="28"/>
      <c r="E233" s="28"/>
      <c r="F233" s="30" t="str">
        <f t="shared" si="3"/>
        <v/>
      </c>
    </row>
    <row r="234" spans="4:6" x14ac:dyDescent="0.35">
      <c r="D234" s="28"/>
      <c r="E234" s="28"/>
      <c r="F234" s="30" t="str">
        <f t="shared" si="3"/>
        <v/>
      </c>
    </row>
    <row r="235" spans="4:6" x14ac:dyDescent="0.35">
      <c r="D235" s="28"/>
      <c r="E235" s="28"/>
      <c r="F235" s="30" t="str">
        <f t="shared" si="3"/>
        <v/>
      </c>
    </row>
    <row r="236" spans="4:6" x14ac:dyDescent="0.35">
      <c r="D236" s="28"/>
      <c r="E236" s="28"/>
      <c r="F236" s="30" t="str">
        <f t="shared" si="3"/>
        <v/>
      </c>
    </row>
    <row r="237" spans="4:6" x14ac:dyDescent="0.35">
      <c r="D237" s="28"/>
      <c r="E237" s="28"/>
      <c r="F237" s="30" t="str">
        <f t="shared" si="3"/>
        <v/>
      </c>
    </row>
    <row r="238" spans="4:6" x14ac:dyDescent="0.35">
      <c r="D238" s="28"/>
      <c r="E238" s="28"/>
      <c r="F238" s="30" t="str">
        <f t="shared" si="3"/>
        <v/>
      </c>
    </row>
    <row r="239" spans="4:6" x14ac:dyDescent="0.35">
      <c r="D239" s="28"/>
      <c r="E239" s="28"/>
      <c r="F239" s="30" t="str">
        <f t="shared" si="3"/>
        <v/>
      </c>
    </row>
    <row r="240" spans="4:6" x14ac:dyDescent="0.35">
      <c r="D240" s="28"/>
      <c r="E240" s="28"/>
      <c r="F240" s="30" t="str">
        <f t="shared" si="3"/>
        <v/>
      </c>
    </row>
    <row r="241" spans="4:6" x14ac:dyDescent="0.35">
      <c r="D241" s="28"/>
      <c r="E241" s="28"/>
      <c r="F241" s="30" t="str">
        <f t="shared" si="3"/>
        <v/>
      </c>
    </row>
    <row r="242" spans="4:6" x14ac:dyDescent="0.35">
      <c r="D242" s="28"/>
      <c r="E242" s="28"/>
      <c r="F242" s="30" t="str">
        <f t="shared" si="3"/>
        <v/>
      </c>
    </row>
    <row r="243" spans="4:6" x14ac:dyDescent="0.35">
      <c r="D243" s="28"/>
      <c r="E243" s="28"/>
      <c r="F243" s="30" t="str">
        <f t="shared" si="3"/>
        <v/>
      </c>
    </row>
    <row r="244" spans="4:6" x14ac:dyDescent="0.35">
      <c r="D244" s="28"/>
      <c r="E244" s="28"/>
      <c r="F244" s="30" t="str">
        <f t="shared" si="3"/>
        <v/>
      </c>
    </row>
    <row r="245" spans="4:6" x14ac:dyDescent="0.35">
      <c r="D245" s="28"/>
      <c r="E245" s="28"/>
      <c r="F245" s="30" t="str">
        <f t="shared" si="3"/>
        <v/>
      </c>
    </row>
    <row r="246" spans="4:6" x14ac:dyDescent="0.35">
      <c r="D246" s="28"/>
      <c r="E246" s="28"/>
      <c r="F246" s="30" t="str">
        <f t="shared" si="3"/>
        <v/>
      </c>
    </row>
    <row r="247" spans="4:6" x14ac:dyDescent="0.35">
      <c r="D247" s="28"/>
      <c r="E247" s="28"/>
      <c r="F247" s="30" t="str">
        <f t="shared" si="3"/>
        <v/>
      </c>
    </row>
    <row r="248" spans="4:6" x14ac:dyDescent="0.35">
      <c r="D248" s="28"/>
      <c r="E248" s="28"/>
      <c r="F248" s="30" t="str">
        <f t="shared" si="3"/>
        <v/>
      </c>
    </row>
    <row r="249" spans="4:6" x14ac:dyDescent="0.35">
      <c r="D249" s="28"/>
      <c r="E249" s="28"/>
      <c r="F249" s="30" t="str">
        <f t="shared" si="3"/>
        <v/>
      </c>
    </row>
    <row r="250" spans="4:6" x14ac:dyDescent="0.35">
      <c r="D250" s="28"/>
      <c r="E250" s="28"/>
      <c r="F250" s="30" t="str">
        <f t="shared" si="3"/>
        <v/>
      </c>
    </row>
    <row r="251" spans="4:6" x14ac:dyDescent="0.35">
      <c r="D251" s="28"/>
      <c r="E251" s="28"/>
      <c r="F251" s="30" t="str">
        <f t="shared" si="3"/>
        <v/>
      </c>
    </row>
    <row r="252" spans="4:6" x14ac:dyDescent="0.35">
      <c r="D252" s="28"/>
      <c r="E252" s="28"/>
      <c r="F252" s="30" t="str">
        <f t="shared" si="3"/>
        <v/>
      </c>
    </row>
    <row r="253" spans="4:6" x14ac:dyDescent="0.35">
      <c r="D253" s="28"/>
      <c r="E253" s="28"/>
      <c r="F253" s="30" t="str">
        <f t="shared" si="3"/>
        <v/>
      </c>
    </row>
    <row r="254" spans="4:6" x14ac:dyDescent="0.35">
      <c r="D254" s="28"/>
      <c r="E254" s="28"/>
      <c r="F254" s="30" t="str">
        <f t="shared" si="3"/>
        <v/>
      </c>
    </row>
    <row r="255" spans="4:6" x14ac:dyDescent="0.35">
      <c r="D255" s="28"/>
      <c r="E255" s="28"/>
      <c r="F255" s="30" t="str">
        <f t="shared" si="3"/>
        <v/>
      </c>
    </row>
    <row r="256" spans="4:6" x14ac:dyDescent="0.35">
      <c r="D256" s="28"/>
      <c r="E256" s="28"/>
      <c r="F256" s="30" t="str">
        <f t="shared" si="3"/>
        <v/>
      </c>
    </row>
    <row r="257" spans="4:6" x14ac:dyDescent="0.35">
      <c r="D257" s="28"/>
      <c r="E257" s="28"/>
      <c r="F257" s="30" t="str">
        <f t="shared" si="3"/>
        <v/>
      </c>
    </row>
    <row r="258" spans="4:6" x14ac:dyDescent="0.35">
      <c r="D258" s="28"/>
      <c r="E258" s="28"/>
      <c r="F258" s="30" t="str">
        <f t="shared" si="3"/>
        <v/>
      </c>
    </row>
    <row r="259" spans="4:6" x14ac:dyDescent="0.35">
      <c r="D259" s="28"/>
      <c r="E259" s="28"/>
      <c r="F259" s="30" t="str">
        <f t="shared" si="3"/>
        <v/>
      </c>
    </row>
    <row r="260" spans="4:6" x14ac:dyDescent="0.35">
      <c r="D260" s="28"/>
      <c r="E260" s="28"/>
      <c r="F260" s="30" t="str">
        <f t="shared" si="3"/>
        <v/>
      </c>
    </row>
    <row r="261" spans="4:6" x14ac:dyDescent="0.35">
      <c r="D261" s="28"/>
      <c r="E261" s="28"/>
      <c r="F261" s="30" t="str">
        <f t="shared" si="3"/>
        <v/>
      </c>
    </row>
    <row r="262" spans="4:6" x14ac:dyDescent="0.35">
      <c r="D262" s="28"/>
      <c r="E262" s="28"/>
      <c r="F262" s="30" t="str">
        <f t="shared" si="3"/>
        <v/>
      </c>
    </row>
    <row r="263" spans="4:6" x14ac:dyDescent="0.35">
      <c r="D263" s="28"/>
      <c r="E263" s="28"/>
      <c r="F263" s="30" t="str">
        <f t="shared" ref="F263:F326" si="4">IF(E263="","",E263/100)</f>
        <v/>
      </c>
    </row>
    <row r="264" spans="4:6" x14ac:dyDescent="0.35">
      <c r="D264" s="28"/>
      <c r="E264" s="28"/>
      <c r="F264" s="30" t="str">
        <f t="shared" si="4"/>
        <v/>
      </c>
    </row>
    <row r="265" spans="4:6" x14ac:dyDescent="0.35">
      <c r="D265" s="28"/>
      <c r="E265" s="28"/>
      <c r="F265" s="30" t="str">
        <f t="shared" si="4"/>
        <v/>
      </c>
    </row>
    <row r="266" spans="4:6" x14ac:dyDescent="0.35">
      <c r="D266" s="28"/>
      <c r="E266" s="28"/>
      <c r="F266" s="30" t="str">
        <f t="shared" si="4"/>
        <v/>
      </c>
    </row>
    <row r="267" spans="4:6" x14ac:dyDescent="0.35">
      <c r="D267" s="28"/>
      <c r="E267" s="28"/>
      <c r="F267" s="30" t="str">
        <f t="shared" si="4"/>
        <v/>
      </c>
    </row>
    <row r="268" spans="4:6" x14ac:dyDescent="0.35">
      <c r="D268" s="28"/>
      <c r="E268" s="28"/>
      <c r="F268" s="30" t="str">
        <f t="shared" si="4"/>
        <v/>
      </c>
    </row>
    <row r="269" spans="4:6" x14ac:dyDescent="0.35">
      <c r="D269" s="28"/>
      <c r="E269" s="28"/>
      <c r="F269" s="30" t="str">
        <f t="shared" si="4"/>
        <v/>
      </c>
    </row>
    <row r="270" spans="4:6" x14ac:dyDescent="0.35">
      <c r="D270" s="28"/>
      <c r="E270" s="28"/>
      <c r="F270" s="30" t="str">
        <f t="shared" si="4"/>
        <v/>
      </c>
    </row>
    <row r="271" spans="4:6" x14ac:dyDescent="0.35">
      <c r="D271" s="28"/>
      <c r="E271" s="28"/>
      <c r="F271" s="30" t="str">
        <f t="shared" si="4"/>
        <v/>
      </c>
    </row>
    <row r="272" spans="4:6" x14ac:dyDescent="0.35">
      <c r="D272" s="28"/>
      <c r="E272" s="28"/>
      <c r="F272" s="30" t="str">
        <f t="shared" si="4"/>
        <v/>
      </c>
    </row>
    <row r="273" spans="4:6" x14ac:dyDescent="0.35">
      <c r="D273" s="28"/>
      <c r="E273" s="28"/>
      <c r="F273" s="30" t="str">
        <f t="shared" si="4"/>
        <v/>
      </c>
    </row>
    <row r="274" spans="4:6" x14ac:dyDescent="0.35">
      <c r="D274" s="28"/>
      <c r="E274" s="28"/>
      <c r="F274" s="30" t="str">
        <f t="shared" si="4"/>
        <v/>
      </c>
    </row>
    <row r="275" spans="4:6" x14ac:dyDescent="0.35">
      <c r="D275" s="28"/>
      <c r="E275" s="28"/>
      <c r="F275" s="30" t="str">
        <f t="shared" si="4"/>
        <v/>
      </c>
    </row>
    <row r="276" spans="4:6" x14ac:dyDescent="0.35">
      <c r="D276" s="28"/>
      <c r="E276" s="28"/>
      <c r="F276" s="30" t="str">
        <f t="shared" si="4"/>
        <v/>
      </c>
    </row>
    <row r="277" spans="4:6" x14ac:dyDescent="0.35">
      <c r="D277" s="28"/>
      <c r="E277" s="28"/>
      <c r="F277" s="30" t="str">
        <f t="shared" si="4"/>
        <v/>
      </c>
    </row>
    <row r="278" spans="4:6" x14ac:dyDescent="0.35">
      <c r="D278" s="28"/>
      <c r="E278" s="28"/>
      <c r="F278" s="30" t="str">
        <f t="shared" si="4"/>
        <v/>
      </c>
    </row>
    <row r="279" spans="4:6" x14ac:dyDescent="0.35">
      <c r="D279" s="28"/>
      <c r="E279" s="28"/>
      <c r="F279" s="30" t="str">
        <f t="shared" si="4"/>
        <v/>
      </c>
    </row>
    <row r="280" spans="4:6" x14ac:dyDescent="0.35">
      <c r="D280" s="28"/>
      <c r="E280" s="28"/>
      <c r="F280" s="30" t="str">
        <f t="shared" si="4"/>
        <v/>
      </c>
    </row>
    <row r="281" spans="4:6" x14ac:dyDescent="0.35">
      <c r="D281" s="28"/>
      <c r="E281" s="28"/>
      <c r="F281" s="30" t="str">
        <f t="shared" si="4"/>
        <v/>
      </c>
    </row>
    <row r="282" spans="4:6" x14ac:dyDescent="0.35">
      <c r="D282" s="28"/>
      <c r="E282" s="28"/>
      <c r="F282" s="30" t="str">
        <f t="shared" si="4"/>
        <v/>
      </c>
    </row>
    <row r="283" spans="4:6" x14ac:dyDescent="0.35">
      <c r="D283" s="28"/>
      <c r="E283" s="28"/>
      <c r="F283" s="30" t="str">
        <f t="shared" si="4"/>
        <v/>
      </c>
    </row>
    <row r="284" spans="4:6" x14ac:dyDescent="0.35">
      <c r="D284" s="28"/>
      <c r="E284" s="28"/>
      <c r="F284" s="30" t="str">
        <f t="shared" si="4"/>
        <v/>
      </c>
    </row>
    <row r="285" spans="4:6" x14ac:dyDescent="0.35">
      <c r="D285" s="28"/>
      <c r="E285" s="28"/>
      <c r="F285" s="30" t="str">
        <f t="shared" si="4"/>
        <v/>
      </c>
    </row>
    <row r="286" spans="4:6" x14ac:dyDescent="0.35">
      <c r="D286" s="28"/>
      <c r="E286" s="28"/>
      <c r="F286" s="30" t="str">
        <f t="shared" si="4"/>
        <v/>
      </c>
    </row>
    <row r="287" spans="4:6" x14ac:dyDescent="0.35">
      <c r="D287" s="28"/>
      <c r="E287" s="28"/>
      <c r="F287" s="30" t="str">
        <f t="shared" si="4"/>
        <v/>
      </c>
    </row>
    <row r="288" spans="4:6" x14ac:dyDescent="0.35">
      <c r="D288" s="28"/>
      <c r="E288" s="28"/>
      <c r="F288" s="30" t="str">
        <f t="shared" si="4"/>
        <v/>
      </c>
    </row>
    <row r="289" spans="4:6" x14ac:dyDescent="0.35">
      <c r="D289" s="28"/>
      <c r="E289" s="28"/>
      <c r="F289" s="30" t="str">
        <f t="shared" si="4"/>
        <v/>
      </c>
    </row>
    <row r="290" spans="4:6" x14ac:dyDescent="0.35">
      <c r="D290" s="28"/>
      <c r="E290" s="28"/>
      <c r="F290" s="30" t="str">
        <f t="shared" si="4"/>
        <v/>
      </c>
    </row>
    <row r="291" spans="4:6" x14ac:dyDescent="0.35">
      <c r="D291" s="28"/>
      <c r="E291" s="28"/>
      <c r="F291" s="30" t="str">
        <f t="shared" si="4"/>
        <v/>
      </c>
    </row>
    <row r="292" spans="4:6" x14ac:dyDescent="0.35">
      <c r="D292" s="28"/>
      <c r="E292" s="28"/>
      <c r="F292" s="30" t="str">
        <f t="shared" si="4"/>
        <v/>
      </c>
    </row>
    <row r="293" spans="4:6" x14ac:dyDescent="0.35">
      <c r="D293" s="28"/>
      <c r="E293" s="28"/>
      <c r="F293" s="30" t="str">
        <f t="shared" si="4"/>
        <v/>
      </c>
    </row>
    <row r="294" spans="4:6" x14ac:dyDescent="0.35">
      <c r="D294" s="28"/>
      <c r="E294" s="28"/>
      <c r="F294" s="30" t="str">
        <f t="shared" si="4"/>
        <v/>
      </c>
    </row>
    <row r="295" spans="4:6" x14ac:dyDescent="0.35">
      <c r="D295" s="28"/>
      <c r="E295" s="28"/>
      <c r="F295" s="30" t="str">
        <f t="shared" si="4"/>
        <v/>
      </c>
    </row>
    <row r="296" spans="4:6" x14ac:dyDescent="0.35">
      <c r="D296" s="28"/>
      <c r="E296" s="28"/>
      <c r="F296" s="30" t="str">
        <f t="shared" si="4"/>
        <v/>
      </c>
    </row>
    <row r="297" spans="4:6" x14ac:dyDescent="0.35">
      <c r="D297" s="28"/>
      <c r="E297" s="28"/>
      <c r="F297" s="30" t="str">
        <f t="shared" si="4"/>
        <v/>
      </c>
    </row>
    <row r="298" spans="4:6" x14ac:dyDescent="0.35">
      <c r="D298" s="28"/>
      <c r="E298" s="28"/>
      <c r="F298" s="30" t="str">
        <f t="shared" si="4"/>
        <v/>
      </c>
    </row>
    <row r="299" spans="4:6" x14ac:dyDescent="0.35">
      <c r="D299" s="28"/>
      <c r="E299" s="28"/>
      <c r="F299" s="30" t="str">
        <f t="shared" si="4"/>
        <v/>
      </c>
    </row>
    <row r="300" spans="4:6" x14ac:dyDescent="0.35">
      <c r="D300" s="28"/>
      <c r="E300" s="28"/>
      <c r="F300" s="30" t="str">
        <f t="shared" si="4"/>
        <v/>
      </c>
    </row>
    <row r="301" spans="4:6" x14ac:dyDescent="0.35">
      <c r="D301" s="28"/>
      <c r="E301" s="28"/>
      <c r="F301" s="30" t="str">
        <f t="shared" si="4"/>
        <v/>
      </c>
    </row>
    <row r="302" spans="4:6" x14ac:dyDescent="0.35">
      <c r="D302" s="28"/>
      <c r="E302" s="28"/>
      <c r="F302" s="30" t="str">
        <f t="shared" si="4"/>
        <v/>
      </c>
    </row>
    <row r="303" spans="4:6" x14ac:dyDescent="0.35">
      <c r="D303" s="28"/>
      <c r="E303" s="28"/>
      <c r="F303" s="30" t="str">
        <f t="shared" si="4"/>
        <v/>
      </c>
    </row>
    <row r="304" spans="4:6" x14ac:dyDescent="0.35">
      <c r="D304" s="28"/>
      <c r="E304" s="28"/>
      <c r="F304" s="30" t="str">
        <f t="shared" si="4"/>
        <v/>
      </c>
    </row>
    <row r="305" spans="4:6" x14ac:dyDescent="0.35">
      <c r="D305" s="28"/>
      <c r="E305" s="28"/>
      <c r="F305" s="30" t="str">
        <f t="shared" si="4"/>
        <v/>
      </c>
    </row>
    <row r="306" spans="4:6" x14ac:dyDescent="0.35">
      <c r="D306" s="28"/>
      <c r="E306" s="28"/>
      <c r="F306" s="30" t="str">
        <f t="shared" si="4"/>
        <v/>
      </c>
    </row>
    <row r="307" spans="4:6" x14ac:dyDescent="0.35">
      <c r="D307" s="28"/>
      <c r="E307" s="28"/>
      <c r="F307" s="30" t="str">
        <f t="shared" si="4"/>
        <v/>
      </c>
    </row>
    <row r="308" spans="4:6" x14ac:dyDescent="0.35">
      <c r="D308" s="28"/>
      <c r="E308" s="28"/>
      <c r="F308" s="30" t="str">
        <f t="shared" si="4"/>
        <v/>
      </c>
    </row>
    <row r="309" spans="4:6" x14ac:dyDescent="0.35">
      <c r="D309" s="28"/>
      <c r="E309" s="28"/>
      <c r="F309" s="30" t="str">
        <f t="shared" si="4"/>
        <v/>
      </c>
    </row>
    <row r="310" spans="4:6" x14ac:dyDescent="0.35">
      <c r="D310" s="28"/>
      <c r="E310" s="28"/>
      <c r="F310" s="30" t="str">
        <f t="shared" si="4"/>
        <v/>
      </c>
    </row>
    <row r="311" spans="4:6" x14ac:dyDescent="0.35">
      <c r="D311" s="28"/>
      <c r="E311" s="28"/>
      <c r="F311" s="30" t="str">
        <f t="shared" si="4"/>
        <v/>
      </c>
    </row>
    <row r="312" spans="4:6" x14ac:dyDescent="0.35">
      <c r="D312" s="28"/>
      <c r="E312" s="28"/>
      <c r="F312" s="30" t="str">
        <f t="shared" si="4"/>
        <v/>
      </c>
    </row>
    <row r="313" spans="4:6" x14ac:dyDescent="0.35">
      <c r="D313" s="28"/>
      <c r="E313" s="28"/>
      <c r="F313" s="30" t="str">
        <f t="shared" si="4"/>
        <v/>
      </c>
    </row>
    <row r="314" spans="4:6" x14ac:dyDescent="0.35">
      <c r="D314" s="28"/>
      <c r="E314" s="28"/>
      <c r="F314" s="30" t="str">
        <f t="shared" si="4"/>
        <v/>
      </c>
    </row>
    <row r="315" spans="4:6" x14ac:dyDescent="0.35">
      <c r="D315" s="28"/>
      <c r="E315" s="28"/>
      <c r="F315" s="30" t="str">
        <f t="shared" si="4"/>
        <v/>
      </c>
    </row>
    <row r="316" spans="4:6" x14ac:dyDescent="0.35">
      <c r="D316" s="28"/>
      <c r="E316" s="28"/>
      <c r="F316" s="30" t="str">
        <f t="shared" si="4"/>
        <v/>
      </c>
    </row>
    <row r="317" spans="4:6" x14ac:dyDescent="0.35">
      <c r="D317" s="28"/>
      <c r="E317" s="28"/>
      <c r="F317" s="30" t="str">
        <f t="shared" si="4"/>
        <v/>
      </c>
    </row>
    <row r="318" spans="4:6" x14ac:dyDescent="0.35">
      <c r="D318" s="28"/>
      <c r="E318" s="28"/>
      <c r="F318" s="30" t="str">
        <f t="shared" si="4"/>
        <v/>
      </c>
    </row>
    <row r="319" spans="4:6" x14ac:dyDescent="0.35">
      <c r="D319" s="28"/>
      <c r="E319" s="28"/>
      <c r="F319" s="30" t="str">
        <f t="shared" si="4"/>
        <v/>
      </c>
    </row>
    <row r="320" spans="4:6" x14ac:dyDescent="0.35">
      <c r="D320" s="28"/>
      <c r="E320" s="28"/>
      <c r="F320" s="30" t="str">
        <f t="shared" si="4"/>
        <v/>
      </c>
    </row>
    <row r="321" spans="4:6" x14ac:dyDescent="0.35">
      <c r="D321" s="28"/>
      <c r="E321" s="28"/>
      <c r="F321" s="30" t="str">
        <f t="shared" si="4"/>
        <v/>
      </c>
    </row>
    <row r="322" spans="4:6" x14ac:dyDescent="0.35">
      <c r="D322" s="28"/>
      <c r="E322" s="28"/>
      <c r="F322" s="30" t="str">
        <f t="shared" si="4"/>
        <v/>
      </c>
    </row>
    <row r="323" spans="4:6" x14ac:dyDescent="0.35">
      <c r="D323" s="28"/>
      <c r="E323" s="28"/>
      <c r="F323" s="30" t="str">
        <f t="shared" si="4"/>
        <v/>
      </c>
    </row>
    <row r="324" spans="4:6" x14ac:dyDescent="0.35">
      <c r="D324" s="28"/>
      <c r="E324" s="28"/>
      <c r="F324" s="30" t="str">
        <f t="shared" si="4"/>
        <v/>
      </c>
    </row>
    <row r="325" spans="4:6" x14ac:dyDescent="0.35">
      <c r="D325" s="28"/>
      <c r="E325" s="28"/>
      <c r="F325" s="30" t="str">
        <f t="shared" si="4"/>
        <v/>
      </c>
    </row>
    <row r="326" spans="4:6" x14ac:dyDescent="0.35">
      <c r="D326" s="28"/>
      <c r="E326" s="28"/>
      <c r="F326" s="30" t="str">
        <f t="shared" si="4"/>
        <v/>
      </c>
    </row>
    <row r="327" spans="4:6" x14ac:dyDescent="0.35">
      <c r="D327" s="28"/>
      <c r="E327" s="28"/>
      <c r="F327" s="30" t="str">
        <f t="shared" ref="F327:F390" si="5">IF(E327="","",E327/100)</f>
        <v/>
      </c>
    </row>
    <row r="328" spans="4:6" x14ac:dyDescent="0.35">
      <c r="D328" s="28"/>
      <c r="E328" s="28"/>
      <c r="F328" s="30" t="str">
        <f t="shared" si="5"/>
        <v/>
      </c>
    </row>
    <row r="329" spans="4:6" x14ac:dyDescent="0.35">
      <c r="D329" s="28"/>
      <c r="E329" s="28"/>
      <c r="F329" s="30" t="str">
        <f t="shared" si="5"/>
        <v/>
      </c>
    </row>
    <row r="330" spans="4:6" x14ac:dyDescent="0.35">
      <c r="D330" s="28"/>
      <c r="E330" s="28"/>
      <c r="F330" s="30" t="str">
        <f t="shared" si="5"/>
        <v/>
      </c>
    </row>
    <row r="331" spans="4:6" x14ac:dyDescent="0.35">
      <c r="D331" s="28"/>
      <c r="E331" s="28"/>
      <c r="F331" s="30" t="str">
        <f t="shared" si="5"/>
        <v/>
      </c>
    </row>
    <row r="332" spans="4:6" x14ac:dyDescent="0.35">
      <c r="D332" s="28"/>
      <c r="E332" s="28"/>
      <c r="F332" s="30" t="str">
        <f t="shared" si="5"/>
        <v/>
      </c>
    </row>
    <row r="333" spans="4:6" x14ac:dyDescent="0.35">
      <c r="D333" s="28"/>
      <c r="E333" s="28"/>
      <c r="F333" s="30" t="str">
        <f t="shared" si="5"/>
        <v/>
      </c>
    </row>
    <row r="334" spans="4:6" x14ac:dyDescent="0.35">
      <c r="D334" s="28"/>
      <c r="E334" s="28"/>
      <c r="F334" s="30" t="str">
        <f t="shared" si="5"/>
        <v/>
      </c>
    </row>
    <row r="335" spans="4:6" x14ac:dyDescent="0.35">
      <c r="D335" s="28"/>
      <c r="E335" s="28"/>
      <c r="F335" s="30" t="str">
        <f t="shared" si="5"/>
        <v/>
      </c>
    </row>
    <row r="336" spans="4:6" x14ac:dyDescent="0.35">
      <c r="D336" s="28"/>
      <c r="E336" s="28"/>
      <c r="F336" s="30" t="str">
        <f t="shared" si="5"/>
        <v/>
      </c>
    </row>
    <row r="337" spans="4:6" x14ac:dyDescent="0.35">
      <c r="D337" s="28"/>
      <c r="E337" s="28"/>
      <c r="F337" s="30" t="str">
        <f t="shared" si="5"/>
        <v/>
      </c>
    </row>
    <row r="338" spans="4:6" x14ac:dyDescent="0.35">
      <c r="D338" s="28"/>
      <c r="E338" s="28"/>
      <c r="F338" s="30" t="str">
        <f t="shared" si="5"/>
        <v/>
      </c>
    </row>
    <row r="339" spans="4:6" x14ac:dyDescent="0.35">
      <c r="D339" s="28"/>
      <c r="E339" s="28"/>
      <c r="F339" s="30" t="str">
        <f t="shared" si="5"/>
        <v/>
      </c>
    </row>
    <row r="340" spans="4:6" x14ac:dyDescent="0.35">
      <c r="D340" s="28"/>
      <c r="E340" s="28"/>
      <c r="F340" s="30" t="str">
        <f t="shared" si="5"/>
        <v/>
      </c>
    </row>
    <row r="341" spans="4:6" x14ac:dyDescent="0.35">
      <c r="D341" s="28"/>
      <c r="E341" s="28"/>
      <c r="F341" s="30" t="str">
        <f t="shared" si="5"/>
        <v/>
      </c>
    </row>
    <row r="342" spans="4:6" x14ac:dyDescent="0.35">
      <c r="D342" s="28"/>
      <c r="E342" s="28"/>
      <c r="F342" s="30" t="str">
        <f t="shared" si="5"/>
        <v/>
      </c>
    </row>
    <row r="343" spans="4:6" x14ac:dyDescent="0.35">
      <c r="D343" s="28"/>
      <c r="E343" s="28"/>
      <c r="F343" s="30" t="str">
        <f t="shared" si="5"/>
        <v/>
      </c>
    </row>
    <row r="344" spans="4:6" x14ac:dyDescent="0.35">
      <c r="D344" s="28"/>
      <c r="E344" s="28"/>
      <c r="F344" s="30" t="str">
        <f t="shared" si="5"/>
        <v/>
      </c>
    </row>
    <row r="345" spans="4:6" x14ac:dyDescent="0.35">
      <c r="D345" s="28"/>
      <c r="E345" s="28"/>
      <c r="F345" s="30" t="str">
        <f t="shared" si="5"/>
        <v/>
      </c>
    </row>
    <row r="346" spans="4:6" x14ac:dyDescent="0.35">
      <c r="D346" s="28"/>
      <c r="E346" s="28"/>
      <c r="F346" s="30" t="str">
        <f t="shared" si="5"/>
        <v/>
      </c>
    </row>
    <row r="347" spans="4:6" x14ac:dyDescent="0.35">
      <c r="D347" s="28"/>
      <c r="E347" s="28"/>
      <c r="F347" s="30" t="str">
        <f t="shared" si="5"/>
        <v/>
      </c>
    </row>
    <row r="348" spans="4:6" x14ac:dyDescent="0.35">
      <c r="D348" s="28"/>
      <c r="E348" s="28"/>
      <c r="F348" s="30" t="str">
        <f t="shared" si="5"/>
        <v/>
      </c>
    </row>
    <row r="349" spans="4:6" x14ac:dyDescent="0.35">
      <c r="D349" s="28"/>
      <c r="E349" s="28"/>
      <c r="F349" s="30" t="str">
        <f t="shared" si="5"/>
        <v/>
      </c>
    </row>
    <row r="350" spans="4:6" x14ac:dyDescent="0.35">
      <c r="D350" s="28"/>
      <c r="E350" s="28"/>
      <c r="F350" s="30" t="str">
        <f t="shared" si="5"/>
        <v/>
      </c>
    </row>
    <row r="351" spans="4:6" x14ac:dyDescent="0.35">
      <c r="D351" s="28"/>
      <c r="E351" s="28"/>
      <c r="F351" s="30" t="str">
        <f t="shared" si="5"/>
        <v/>
      </c>
    </row>
    <row r="352" spans="4:6" x14ac:dyDescent="0.35">
      <c r="D352" s="28"/>
      <c r="E352" s="28"/>
      <c r="F352" s="30" t="str">
        <f t="shared" si="5"/>
        <v/>
      </c>
    </row>
    <row r="353" spans="4:6" x14ac:dyDescent="0.35">
      <c r="D353" s="28"/>
      <c r="E353" s="28"/>
      <c r="F353" s="30" t="str">
        <f t="shared" si="5"/>
        <v/>
      </c>
    </row>
    <row r="354" spans="4:6" x14ac:dyDescent="0.35">
      <c r="D354" s="28"/>
      <c r="E354" s="28"/>
      <c r="F354" s="30" t="str">
        <f t="shared" si="5"/>
        <v/>
      </c>
    </row>
    <row r="355" spans="4:6" x14ac:dyDescent="0.35">
      <c r="D355" s="28"/>
      <c r="E355" s="28"/>
      <c r="F355" s="30" t="str">
        <f t="shared" si="5"/>
        <v/>
      </c>
    </row>
    <row r="356" spans="4:6" x14ac:dyDescent="0.35">
      <c r="D356" s="28"/>
      <c r="E356" s="28"/>
      <c r="F356" s="30" t="str">
        <f t="shared" si="5"/>
        <v/>
      </c>
    </row>
    <row r="357" spans="4:6" x14ac:dyDescent="0.35">
      <c r="D357" s="28"/>
      <c r="E357" s="28"/>
      <c r="F357" s="30" t="str">
        <f t="shared" si="5"/>
        <v/>
      </c>
    </row>
    <row r="358" spans="4:6" x14ac:dyDescent="0.35">
      <c r="D358" s="28"/>
      <c r="E358" s="28"/>
      <c r="F358" s="30" t="str">
        <f t="shared" si="5"/>
        <v/>
      </c>
    </row>
    <row r="359" spans="4:6" x14ac:dyDescent="0.35">
      <c r="D359" s="28"/>
      <c r="E359" s="28"/>
      <c r="F359" s="30" t="str">
        <f t="shared" si="5"/>
        <v/>
      </c>
    </row>
    <row r="360" spans="4:6" x14ac:dyDescent="0.35">
      <c r="D360" s="28"/>
      <c r="E360" s="28"/>
      <c r="F360" s="30" t="str">
        <f t="shared" si="5"/>
        <v/>
      </c>
    </row>
    <row r="361" spans="4:6" x14ac:dyDescent="0.35">
      <c r="D361" s="28"/>
      <c r="E361" s="28"/>
      <c r="F361" s="30" t="str">
        <f t="shared" si="5"/>
        <v/>
      </c>
    </row>
    <row r="362" spans="4:6" x14ac:dyDescent="0.35">
      <c r="D362" s="28"/>
      <c r="E362" s="28"/>
      <c r="F362" s="30" t="str">
        <f t="shared" si="5"/>
        <v/>
      </c>
    </row>
    <row r="363" spans="4:6" x14ac:dyDescent="0.35">
      <c r="D363" s="28"/>
      <c r="E363" s="28"/>
      <c r="F363" s="30" t="str">
        <f t="shared" si="5"/>
        <v/>
      </c>
    </row>
    <row r="364" spans="4:6" x14ac:dyDescent="0.35">
      <c r="D364" s="28"/>
      <c r="E364" s="28"/>
      <c r="F364" s="30" t="str">
        <f t="shared" si="5"/>
        <v/>
      </c>
    </row>
    <row r="365" spans="4:6" x14ac:dyDescent="0.35">
      <c r="D365" s="28"/>
      <c r="E365" s="28"/>
      <c r="F365" s="30" t="str">
        <f t="shared" si="5"/>
        <v/>
      </c>
    </row>
    <row r="366" spans="4:6" x14ac:dyDescent="0.35">
      <c r="D366" s="28"/>
      <c r="E366" s="28"/>
      <c r="F366" s="30" t="str">
        <f t="shared" si="5"/>
        <v/>
      </c>
    </row>
    <row r="367" spans="4:6" x14ac:dyDescent="0.35">
      <c r="D367" s="28"/>
      <c r="E367" s="28"/>
      <c r="F367" s="30" t="str">
        <f t="shared" si="5"/>
        <v/>
      </c>
    </row>
    <row r="368" spans="4:6" x14ac:dyDescent="0.35">
      <c r="D368" s="28"/>
      <c r="E368" s="28"/>
      <c r="F368" s="30" t="str">
        <f t="shared" si="5"/>
        <v/>
      </c>
    </row>
    <row r="369" spans="4:6" x14ac:dyDescent="0.35">
      <c r="D369" s="28"/>
      <c r="E369" s="28"/>
      <c r="F369" s="30" t="str">
        <f t="shared" si="5"/>
        <v/>
      </c>
    </row>
    <row r="370" spans="4:6" x14ac:dyDescent="0.35">
      <c r="D370" s="28"/>
      <c r="E370" s="28"/>
      <c r="F370" s="30" t="str">
        <f t="shared" si="5"/>
        <v/>
      </c>
    </row>
    <row r="371" spans="4:6" x14ac:dyDescent="0.35">
      <c r="D371" s="28"/>
      <c r="E371" s="28"/>
      <c r="F371" s="30" t="str">
        <f t="shared" si="5"/>
        <v/>
      </c>
    </row>
    <row r="372" spans="4:6" x14ac:dyDescent="0.35">
      <c r="D372" s="28"/>
      <c r="E372" s="28"/>
      <c r="F372" s="30" t="str">
        <f t="shared" si="5"/>
        <v/>
      </c>
    </row>
    <row r="373" spans="4:6" x14ac:dyDescent="0.35">
      <c r="D373" s="28"/>
      <c r="E373" s="28"/>
      <c r="F373" s="30" t="str">
        <f t="shared" si="5"/>
        <v/>
      </c>
    </row>
    <row r="374" spans="4:6" x14ac:dyDescent="0.35">
      <c r="D374" s="28"/>
      <c r="E374" s="28"/>
      <c r="F374" s="30" t="str">
        <f t="shared" si="5"/>
        <v/>
      </c>
    </row>
    <row r="375" spans="4:6" x14ac:dyDescent="0.35">
      <c r="D375" s="28"/>
      <c r="E375" s="28"/>
      <c r="F375" s="30" t="str">
        <f t="shared" si="5"/>
        <v/>
      </c>
    </row>
    <row r="376" spans="4:6" x14ac:dyDescent="0.35">
      <c r="D376" s="28"/>
      <c r="E376" s="28"/>
      <c r="F376" s="30" t="str">
        <f t="shared" si="5"/>
        <v/>
      </c>
    </row>
    <row r="377" spans="4:6" x14ac:dyDescent="0.35">
      <c r="D377" s="28"/>
      <c r="E377" s="28"/>
      <c r="F377" s="30" t="str">
        <f t="shared" si="5"/>
        <v/>
      </c>
    </row>
    <row r="378" spans="4:6" x14ac:dyDescent="0.35">
      <c r="D378" s="28"/>
      <c r="E378" s="28"/>
      <c r="F378" s="30" t="str">
        <f t="shared" si="5"/>
        <v/>
      </c>
    </row>
    <row r="379" spans="4:6" x14ac:dyDescent="0.35">
      <c r="D379" s="28"/>
      <c r="E379" s="28"/>
      <c r="F379" s="30" t="str">
        <f t="shared" si="5"/>
        <v/>
      </c>
    </row>
    <row r="380" spans="4:6" x14ac:dyDescent="0.35">
      <c r="D380" s="28"/>
      <c r="E380" s="28"/>
      <c r="F380" s="30" t="str">
        <f t="shared" si="5"/>
        <v/>
      </c>
    </row>
    <row r="381" spans="4:6" x14ac:dyDescent="0.35">
      <c r="D381" s="28"/>
      <c r="E381" s="28"/>
      <c r="F381" s="30" t="str">
        <f t="shared" si="5"/>
        <v/>
      </c>
    </row>
    <row r="382" spans="4:6" x14ac:dyDescent="0.35">
      <c r="D382" s="28"/>
      <c r="E382" s="28"/>
      <c r="F382" s="30" t="str">
        <f t="shared" si="5"/>
        <v/>
      </c>
    </row>
    <row r="383" spans="4:6" x14ac:dyDescent="0.35">
      <c r="D383" s="28"/>
      <c r="E383" s="28"/>
      <c r="F383" s="30" t="str">
        <f t="shared" si="5"/>
        <v/>
      </c>
    </row>
    <row r="384" spans="4:6" x14ac:dyDescent="0.35">
      <c r="D384" s="28"/>
      <c r="E384" s="28"/>
      <c r="F384" s="30" t="str">
        <f t="shared" si="5"/>
        <v/>
      </c>
    </row>
    <row r="385" spans="4:6" x14ac:dyDescent="0.35">
      <c r="D385" s="28"/>
      <c r="E385" s="28"/>
      <c r="F385" s="30" t="str">
        <f t="shared" si="5"/>
        <v/>
      </c>
    </row>
    <row r="386" spans="4:6" x14ac:dyDescent="0.35">
      <c r="D386" s="28"/>
      <c r="E386" s="28"/>
      <c r="F386" s="30" t="str">
        <f t="shared" si="5"/>
        <v/>
      </c>
    </row>
    <row r="387" spans="4:6" x14ac:dyDescent="0.35">
      <c r="D387" s="28"/>
      <c r="E387" s="28"/>
      <c r="F387" s="30" t="str">
        <f t="shared" si="5"/>
        <v/>
      </c>
    </row>
    <row r="388" spans="4:6" x14ac:dyDescent="0.35">
      <c r="D388" s="28"/>
      <c r="E388" s="28"/>
      <c r="F388" s="30" t="str">
        <f t="shared" si="5"/>
        <v/>
      </c>
    </row>
    <row r="389" spans="4:6" x14ac:dyDescent="0.35">
      <c r="D389" s="28"/>
      <c r="E389" s="28"/>
      <c r="F389" s="30" t="str">
        <f t="shared" si="5"/>
        <v/>
      </c>
    </row>
    <row r="390" spans="4:6" x14ac:dyDescent="0.35">
      <c r="D390" s="28"/>
      <c r="E390" s="28"/>
      <c r="F390" s="30" t="str">
        <f t="shared" si="5"/>
        <v/>
      </c>
    </row>
    <row r="391" spans="4:6" x14ac:dyDescent="0.35">
      <c r="D391" s="28"/>
      <c r="E391" s="28"/>
      <c r="F391" s="30" t="str">
        <f t="shared" ref="F391:F454" si="6">IF(E391="","",E391/100)</f>
        <v/>
      </c>
    </row>
    <row r="392" spans="4:6" x14ac:dyDescent="0.35">
      <c r="D392" s="28"/>
      <c r="E392" s="28"/>
      <c r="F392" s="30" t="str">
        <f t="shared" si="6"/>
        <v/>
      </c>
    </row>
    <row r="393" spans="4:6" x14ac:dyDescent="0.35">
      <c r="D393" s="28"/>
      <c r="E393" s="28"/>
      <c r="F393" s="30" t="str">
        <f t="shared" si="6"/>
        <v/>
      </c>
    </row>
    <row r="394" spans="4:6" x14ac:dyDescent="0.35">
      <c r="D394" s="28"/>
      <c r="E394" s="28"/>
      <c r="F394" s="30" t="str">
        <f t="shared" si="6"/>
        <v/>
      </c>
    </row>
    <row r="395" spans="4:6" x14ac:dyDescent="0.35">
      <c r="D395" s="28"/>
      <c r="E395" s="28"/>
      <c r="F395" s="30" t="str">
        <f t="shared" si="6"/>
        <v/>
      </c>
    </row>
    <row r="396" spans="4:6" x14ac:dyDescent="0.35">
      <c r="D396" s="28"/>
      <c r="E396" s="28"/>
      <c r="F396" s="30" t="str">
        <f t="shared" si="6"/>
        <v/>
      </c>
    </row>
    <row r="397" spans="4:6" x14ac:dyDescent="0.35">
      <c r="D397" s="28"/>
      <c r="E397" s="28"/>
      <c r="F397" s="30" t="str">
        <f t="shared" si="6"/>
        <v/>
      </c>
    </row>
    <row r="398" spans="4:6" x14ac:dyDescent="0.35">
      <c r="D398" s="28"/>
      <c r="E398" s="28"/>
      <c r="F398" s="30" t="str">
        <f t="shared" si="6"/>
        <v/>
      </c>
    </row>
    <row r="399" spans="4:6" x14ac:dyDescent="0.35">
      <c r="D399" s="28"/>
      <c r="E399" s="28"/>
      <c r="F399" s="30" t="str">
        <f t="shared" si="6"/>
        <v/>
      </c>
    </row>
    <row r="400" spans="4:6" x14ac:dyDescent="0.35">
      <c r="D400" s="28"/>
      <c r="E400" s="28"/>
      <c r="F400" s="30" t="str">
        <f t="shared" si="6"/>
        <v/>
      </c>
    </row>
    <row r="401" spans="4:6" x14ac:dyDescent="0.35">
      <c r="D401" s="28"/>
      <c r="E401" s="28"/>
      <c r="F401" s="30" t="str">
        <f t="shared" si="6"/>
        <v/>
      </c>
    </row>
    <row r="402" spans="4:6" x14ac:dyDescent="0.35">
      <c r="D402" s="28"/>
      <c r="E402" s="28"/>
      <c r="F402" s="30" t="str">
        <f t="shared" si="6"/>
        <v/>
      </c>
    </row>
    <row r="403" spans="4:6" x14ac:dyDescent="0.35">
      <c r="D403" s="28"/>
      <c r="E403" s="28"/>
      <c r="F403" s="30" t="str">
        <f t="shared" si="6"/>
        <v/>
      </c>
    </row>
    <row r="404" spans="4:6" x14ac:dyDescent="0.35">
      <c r="D404" s="28"/>
      <c r="E404" s="28"/>
      <c r="F404" s="30" t="str">
        <f t="shared" si="6"/>
        <v/>
      </c>
    </row>
    <row r="405" spans="4:6" x14ac:dyDescent="0.35">
      <c r="D405" s="28"/>
      <c r="E405" s="28"/>
      <c r="F405" s="30" t="str">
        <f t="shared" si="6"/>
        <v/>
      </c>
    </row>
    <row r="406" spans="4:6" x14ac:dyDescent="0.35">
      <c r="D406" s="28"/>
      <c r="E406" s="28"/>
      <c r="F406" s="30" t="str">
        <f t="shared" si="6"/>
        <v/>
      </c>
    </row>
    <row r="407" spans="4:6" x14ac:dyDescent="0.35">
      <c r="D407" s="28"/>
      <c r="E407" s="28"/>
      <c r="F407" s="30" t="str">
        <f t="shared" si="6"/>
        <v/>
      </c>
    </row>
    <row r="408" spans="4:6" x14ac:dyDescent="0.35">
      <c r="D408" s="28"/>
      <c r="E408" s="28"/>
      <c r="F408" s="30" t="str">
        <f t="shared" si="6"/>
        <v/>
      </c>
    </row>
    <row r="409" spans="4:6" x14ac:dyDescent="0.35">
      <c r="D409" s="28"/>
      <c r="E409" s="28"/>
      <c r="F409" s="30" t="str">
        <f t="shared" si="6"/>
        <v/>
      </c>
    </row>
    <row r="410" spans="4:6" x14ac:dyDescent="0.35">
      <c r="D410" s="28"/>
      <c r="E410" s="28"/>
      <c r="F410" s="30" t="str">
        <f t="shared" si="6"/>
        <v/>
      </c>
    </row>
    <row r="411" spans="4:6" x14ac:dyDescent="0.35">
      <c r="D411" s="28"/>
      <c r="E411" s="28"/>
      <c r="F411" s="30" t="str">
        <f t="shared" si="6"/>
        <v/>
      </c>
    </row>
    <row r="412" spans="4:6" x14ac:dyDescent="0.35">
      <c r="D412" s="28"/>
      <c r="E412" s="28"/>
      <c r="F412" s="30" t="str">
        <f t="shared" si="6"/>
        <v/>
      </c>
    </row>
    <row r="413" spans="4:6" x14ac:dyDescent="0.35">
      <c r="D413" s="28"/>
      <c r="E413" s="28"/>
      <c r="F413" s="30" t="str">
        <f t="shared" si="6"/>
        <v/>
      </c>
    </row>
    <row r="414" spans="4:6" x14ac:dyDescent="0.35">
      <c r="D414" s="28"/>
      <c r="E414" s="28"/>
      <c r="F414" s="30" t="str">
        <f t="shared" si="6"/>
        <v/>
      </c>
    </row>
    <row r="415" spans="4:6" x14ac:dyDescent="0.35">
      <c r="D415" s="28"/>
      <c r="E415" s="28"/>
      <c r="F415" s="30" t="str">
        <f t="shared" si="6"/>
        <v/>
      </c>
    </row>
    <row r="416" spans="4:6" x14ac:dyDescent="0.35">
      <c r="D416" s="28"/>
      <c r="E416" s="28"/>
      <c r="F416" s="30" t="str">
        <f t="shared" si="6"/>
        <v/>
      </c>
    </row>
    <row r="417" spans="4:6" x14ac:dyDescent="0.35">
      <c r="D417" s="28"/>
      <c r="E417" s="28"/>
      <c r="F417" s="30" t="str">
        <f t="shared" si="6"/>
        <v/>
      </c>
    </row>
    <row r="418" spans="4:6" x14ac:dyDescent="0.35">
      <c r="D418" s="28"/>
      <c r="E418" s="28"/>
      <c r="F418" s="30" t="str">
        <f t="shared" si="6"/>
        <v/>
      </c>
    </row>
    <row r="419" spans="4:6" x14ac:dyDescent="0.35">
      <c r="D419" s="28"/>
      <c r="E419" s="28"/>
      <c r="F419" s="30" t="str">
        <f t="shared" si="6"/>
        <v/>
      </c>
    </row>
    <row r="420" spans="4:6" x14ac:dyDescent="0.35">
      <c r="D420" s="28"/>
      <c r="E420" s="28"/>
      <c r="F420" s="30" t="str">
        <f t="shared" si="6"/>
        <v/>
      </c>
    </row>
    <row r="421" spans="4:6" x14ac:dyDescent="0.35">
      <c r="D421" s="28"/>
      <c r="E421" s="28"/>
      <c r="F421" s="30" t="str">
        <f t="shared" si="6"/>
        <v/>
      </c>
    </row>
    <row r="422" spans="4:6" x14ac:dyDescent="0.35">
      <c r="D422" s="28"/>
      <c r="E422" s="28"/>
      <c r="F422" s="30" t="str">
        <f t="shared" si="6"/>
        <v/>
      </c>
    </row>
    <row r="423" spans="4:6" x14ac:dyDescent="0.35">
      <c r="D423" s="28"/>
      <c r="E423" s="28"/>
      <c r="F423" s="30" t="str">
        <f t="shared" si="6"/>
        <v/>
      </c>
    </row>
    <row r="424" spans="4:6" x14ac:dyDescent="0.35">
      <c r="D424" s="28"/>
      <c r="E424" s="28"/>
      <c r="F424" s="30" t="str">
        <f t="shared" si="6"/>
        <v/>
      </c>
    </row>
    <row r="425" spans="4:6" x14ac:dyDescent="0.35">
      <c r="D425" s="28"/>
      <c r="E425" s="28"/>
      <c r="F425" s="30" t="str">
        <f t="shared" si="6"/>
        <v/>
      </c>
    </row>
    <row r="426" spans="4:6" x14ac:dyDescent="0.35">
      <c r="D426" s="28"/>
      <c r="E426" s="28"/>
      <c r="F426" s="30" t="str">
        <f t="shared" si="6"/>
        <v/>
      </c>
    </row>
    <row r="427" spans="4:6" x14ac:dyDescent="0.35">
      <c r="D427" s="28"/>
      <c r="E427" s="28"/>
      <c r="F427" s="30" t="str">
        <f t="shared" si="6"/>
        <v/>
      </c>
    </row>
    <row r="428" spans="4:6" x14ac:dyDescent="0.35">
      <c r="D428" s="28"/>
      <c r="E428" s="28"/>
      <c r="F428" s="30" t="str">
        <f t="shared" si="6"/>
        <v/>
      </c>
    </row>
    <row r="429" spans="4:6" x14ac:dyDescent="0.35">
      <c r="D429" s="28"/>
      <c r="E429" s="28"/>
      <c r="F429" s="30" t="str">
        <f t="shared" si="6"/>
        <v/>
      </c>
    </row>
    <row r="430" spans="4:6" x14ac:dyDescent="0.35">
      <c r="D430" s="28"/>
      <c r="E430" s="28"/>
      <c r="F430" s="30" t="str">
        <f t="shared" si="6"/>
        <v/>
      </c>
    </row>
    <row r="431" spans="4:6" x14ac:dyDescent="0.35">
      <c r="D431" s="28"/>
      <c r="E431" s="28"/>
      <c r="F431" s="30" t="str">
        <f t="shared" si="6"/>
        <v/>
      </c>
    </row>
    <row r="432" spans="4:6" x14ac:dyDescent="0.35">
      <c r="D432" s="28"/>
      <c r="E432" s="28"/>
      <c r="F432" s="30" t="str">
        <f t="shared" si="6"/>
        <v/>
      </c>
    </row>
    <row r="433" spans="4:6" x14ac:dyDescent="0.35">
      <c r="D433" s="28"/>
      <c r="E433" s="28"/>
      <c r="F433" s="30" t="str">
        <f t="shared" si="6"/>
        <v/>
      </c>
    </row>
    <row r="434" spans="4:6" x14ac:dyDescent="0.35">
      <c r="D434" s="28"/>
      <c r="E434" s="28"/>
      <c r="F434" s="30" t="str">
        <f t="shared" si="6"/>
        <v/>
      </c>
    </row>
    <row r="435" spans="4:6" x14ac:dyDescent="0.35">
      <c r="D435" s="28"/>
      <c r="E435" s="28"/>
      <c r="F435" s="30" t="str">
        <f t="shared" si="6"/>
        <v/>
      </c>
    </row>
    <row r="436" spans="4:6" x14ac:dyDescent="0.35">
      <c r="D436" s="28"/>
      <c r="E436" s="28"/>
      <c r="F436" s="30" t="str">
        <f t="shared" si="6"/>
        <v/>
      </c>
    </row>
    <row r="437" spans="4:6" x14ac:dyDescent="0.35">
      <c r="D437" s="28"/>
      <c r="E437" s="28"/>
      <c r="F437" s="30" t="str">
        <f t="shared" si="6"/>
        <v/>
      </c>
    </row>
    <row r="438" spans="4:6" x14ac:dyDescent="0.35">
      <c r="D438" s="28"/>
      <c r="E438" s="28"/>
      <c r="F438" s="30" t="str">
        <f t="shared" si="6"/>
        <v/>
      </c>
    </row>
    <row r="439" spans="4:6" x14ac:dyDescent="0.35">
      <c r="D439" s="28"/>
      <c r="E439" s="28"/>
      <c r="F439" s="30" t="str">
        <f t="shared" si="6"/>
        <v/>
      </c>
    </row>
    <row r="440" spans="4:6" x14ac:dyDescent="0.35">
      <c r="D440" s="28"/>
      <c r="E440" s="28"/>
      <c r="F440" s="30" t="str">
        <f t="shared" si="6"/>
        <v/>
      </c>
    </row>
    <row r="441" spans="4:6" x14ac:dyDescent="0.35">
      <c r="D441" s="28"/>
      <c r="E441" s="28"/>
      <c r="F441" s="30" t="str">
        <f t="shared" si="6"/>
        <v/>
      </c>
    </row>
    <row r="442" spans="4:6" x14ac:dyDescent="0.35">
      <c r="D442" s="28"/>
      <c r="E442" s="28"/>
      <c r="F442" s="30" t="str">
        <f t="shared" si="6"/>
        <v/>
      </c>
    </row>
    <row r="443" spans="4:6" x14ac:dyDescent="0.35">
      <c r="D443" s="28"/>
      <c r="E443" s="28"/>
      <c r="F443" s="30" t="str">
        <f t="shared" si="6"/>
        <v/>
      </c>
    </row>
    <row r="444" spans="4:6" x14ac:dyDescent="0.35">
      <c r="D444" s="28"/>
      <c r="E444" s="28"/>
      <c r="F444" s="30" t="str">
        <f t="shared" si="6"/>
        <v/>
      </c>
    </row>
    <row r="445" spans="4:6" x14ac:dyDescent="0.35">
      <c r="D445" s="28"/>
      <c r="E445" s="28"/>
      <c r="F445" s="30" t="str">
        <f t="shared" si="6"/>
        <v/>
      </c>
    </row>
    <row r="446" spans="4:6" x14ac:dyDescent="0.35">
      <c r="D446" s="28"/>
      <c r="E446" s="28"/>
      <c r="F446" s="30" t="str">
        <f t="shared" si="6"/>
        <v/>
      </c>
    </row>
    <row r="447" spans="4:6" x14ac:dyDescent="0.35">
      <c r="D447" s="28"/>
      <c r="E447" s="28"/>
      <c r="F447" s="30" t="str">
        <f t="shared" si="6"/>
        <v/>
      </c>
    </row>
    <row r="448" spans="4:6" x14ac:dyDescent="0.35">
      <c r="D448" s="28"/>
      <c r="E448" s="28"/>
      <c r="F448" s="30" t="str">
        <f t="shared" si="6"/>
        <v/>
      </c>
    </row>
    <row r="449" spans="4:6" x14ac:dyDescent="0.35">
      <c r="D449" s="28"/>
      <c r="E449" s="28"/>
      <c r="F449" s="30" t="str">
        <f t="shared" si="6"/>
        <v/>
      </c>
    </row>
    <row r="450" spans="4:6" x14ac:dyDescent="0.35">
      <c r="D450" s="28"/>
      <c r="E450" s="28"/>
      <c r="F450" s="30" t="str">
        <f t="shared" si="6"/>
        <v/>
      </c>
    </row>
    <row r="451" spans="4:6" x14ac:dyDescent="0.35">
      <c r="D451" s="28"/>
      <c r="E451" s="28"/>
      <c r="F451" s="30" t="str">
        <f t="shared" si="6"/>
        <v/>
      </c>
    </row>
    <row r="452" spans="4:6" x14ac:dyDescent="0.35">
      <c r="D452" s="28"/>
      <c r="E452" s="28"/>
      <c r="F452" s="30" t="str">
        <f t="shared" si="6"/>
        <v/>
      </c>
    </row>
    <row r="453" spans="4:6" x14ac:dyDescent="0.35">
      <c r="D453" s="28"/>
      <c r="E453" s="28"/>
      <c r="F453" s="30" t="str">
        <f t="shared" si="6"/>
        <v/>
      </c>
    </row>
    <row r="454" spans="4:6" x14ac:dyDescent="0.35">
      <c r="D454" s="28"/>
      <c r="E454" s="28"/>
      <c r="F454" s="30" t="str">
        <f t="shared" si="6"/>
        <v/>
      </c>
    </row>
    <row r="455" spans="4:6" x14ac:dyDescent="0.35">
      <c r="D455" s="28"/>
      <c r="E455" s="28"/>
      <c r="F455" s="30" t="str">
        <f t="shared" ref="F455:F518" si="7">IF(E455="","",E455/100)</f>
        <v/>
      </c>
    </row>
    <row r="456" spans="4:6" x14ac:dyDescent="0.35">
      <c r="D456" s="28"/>
      <c r="E456" s="28"/>
      <c r="F456" s="30" t="str">
        <f t="shared" si="7"/>
        <v/>
      </c>
    </row>
    <row r="457" spans="4:6" x14ac:dyDescent="0.35">
      <c r="D457" s="28"/>
      <c r="E457" s="28"/>
      <c r="F457" s="30" t="str">
        <f t="shared" si="7"/>
        <v/>
      </c>
    </row>
    <row r="458" spans="4:6" x14ac:dyDescent="0.35">
      <c r="D458" s="28"/>
      <c r="E458" s="28"/>
      <c r="F458" s="30" t="str">
        <f t="shared" si="7"/>
        <v/>
      </c>
    </row>
    <row r="459" spans="4:6" x14ac:dyDescent="0.35">
      <c r="D459" s="28"/>
      <c r="E459" s="28"/>
      <c r="F459" s="30" t="str">
        <f t="shared" si="7"/>
        <v/>
      </c>
    </row>
    <row r="460" spans="4:6" x14ac:dyDescent="0.35">
      <c r="D460" s="28"/>
      <c r="E460" s="28"/>
      <c r="F460" s="30" t="str">
        <f t="shared" si="7"/>
        <v/>
      </c>
    </row>
    <row r="461" spans="4:6" x14ac:dyDescent="0.35">
      <c r="D461" s="28"/>
      <c r="E461" s="28"/>
      <c r="F461" s="30" t="str">
        <f t="shared" si="7"/>
        <v/>
      </c>
    </row>
    <row r="462" spans="4:6" x14ac:dyDescent="0.35">
      <c r="D462" s="28"/>
      <c r="E462" s="28"/>
      <c r="F462" s="30" t="str">
        <f t="shared" si="7"/>
        <v/>
      </c>
    </row>
    <row r="463" spans="4:6" x14ac:dyDescent="0.35">
      <c r="D463" s="28"/>
      <c r="E463" s="28"/>
      <c r="F463" s="30" t="str">
        <f t="shared" si="7"/>
        <v/>
      </c>
    </row>
    <row r="464" spans="4:6" x14ac:dyDescent="0.35">
      <c r="D464" s="28"/>
      <c r="E464" s="28"/>
      <c r="F464" s="30" t="str">
        <f t="shared" si="7"/>
        <v/>
      </c>
    </row>
    <row r="465" spans="4:6" x14ac:dyDescent="0.35">
      <c r="D465" s="28"/>
      <c r="E465" s="28"/>
      <c r="F465" s="30" t="str">
        <f t="shared" si="7"/>
        <v/>
      </c>
    </row>
    <row r="466" spans="4:6" x14ac:dyDescent="0.35">
      <c r="D466" s="28"/>
      <c r="E466" s="28"/>
      <c r="F466" s="30" t="str">
        <f t="shared" si="7"/>
        <v/>
      </c>
    </row>
    <row r="467" spans="4:6" x14ac:dyDescent="0.35">
      <c r="D467" s="28"/>
      <c r="E467" s="28"/>
      <c r="F467" s="30" t="str">
        <f t="shared" si="7"/>
        <v/>
      </c>
    </row>
    <row r="468" spans="4:6" x14ac:dyDescent="0.35">
      <c r="D468" s="28"/>
      <c r="E468" s="28"/>
      <c r="F468" s="30" t="str">
        <f t="shared" si="7"/>
        <v/>
      </c>
    </row>
    <row r="469" spans="4:6" x14ac:dyDescent="0.35">
      <c r="D469" s="28"/>
      <c r="E469" s="28"/>
      <c r="F469" s="30" t="str">
        <f t="shared" si="7"/>
        <v/>
      </c>
    </row>
    <row r="470" spans="4:6" x14ac:dyDescent="0.35">
      <c r="D470" s="28"/>
      <c r="E470" s="28"/>
      <c r="F470" s="30" t="str">
        <f t="shared" si="7"/>
        <v/>
      </c>
    </row>
    <row r="471" spans="4:6" x14ac:dyDescent="0.35">
      <c r="D471" s="28"/>
      <c r="E471" s="28"/>
      <c r="F471" s="30" t="str">
        <f t="shared" si="7"/>
        <v/>
      </c>
    </row>
    <row r="472" spans="4:6" x14ac:dyDescent="0.35">
      <c r="D472" s="28"/>
      <c r="E472" s="28"/>
      <c r="F472" s="30" t="str">
        <f t="shared" si="7"/>
        <v/>
      </c>
    </row>
    <row r="473" spans="4:6" x14ac:dyDescent="0.35">
      <c r="D473" s="28"/>
      <c r="E473" s="28"/>
      <c r="F473" s="30" t="str">
        <f t="shared" si="7"/>
        <v/>
      </c>
    </row>
    <row r="474" spans="4:6" x14ac:dyDescent="0.35">
      <c r="D474" s="28"/>
      <c r="E474" s="28"/>
      <c r="F474" s="30" t="str">
        <f t="shared" si="7"/>
        <v/>
      </c>
    </row>
    <row r="475" spans="4:6" x14ac:dyDescent="0.35">
      <c r="D475" s="28"/>
      <c r="E475" s="28"/>
      <c r="F475" s="30" t="str">
        <f t="shared" si="7"/>
        <v/>
      </c>
    </row>
    <row r="476" spans="4:6" x14ac:dyDescent="0.35">
      <c r="D476" s="28"/>
      <c r="E476" s="28"/>
      <c r="F476" s="30" t="str">
        <f t="shared" si="7"/>
        <v/>
      </c>
    </row>
    <row r="477" spans="4:6" x14ac:dyDescent="0.35">
      <c r="D477" s="28"/>
      <c r="E477" s="28"/>
      <c r="F477" s="30" t="str">
        <f t="shared" si="7"/>
        <v/>
      </c>
    </row>
    <row r="478" spans="4:6" x14ac:dyDescent="0.35">
      <c r="D478" s="28"/>
      <c r="E478" s="28"/>
      <c r="F478" s="30" t="str">
        <f t="shared" si="7"/>
        <v/>
      </c>
    </row>
    <row r="479" spans="4:6" x14ac:dyDescent="0.35">
      <c r="D479" s="28"/>
      <c r="E479" s="28"/>
      <c r="F479" s="30" t="str">
        <f t="shared" si="7"/>
        <v/>
      </c>
    </row>
    <row r="480" spans="4:6" x14ac:dyDescent="0.35">
      <c r="D480" s="28"/>
      <c r="E480" s="28"/>
      <c r="F480" s="30" t="str">
        <f t="shared" si="7"/>
        <v/>
      </c>
    </row>
    <row r="481" spans="4:6" x14ac:dyDescent="0.35">
      <c r="D481" s="28"/>
      <c r="E481" s="28"/>
      <c r="F481" s="30" t="str">
        <f t="shared" si="7"/>
        <v/>
      </c>
    </row>
    <row r="482" spans="4:6" x14ac:dyDescent="0.35">
      <c r="D482" s="28"/>
      <c r="E482" s="28"/>
      <c r="F482" s="30" t="str">
        <f t="shared" si="7"/>
        <v/>
      </c>
    </row>
    <row r="483" spans="4:6" x14ac:dyDescent="0.35">
      <c r="D483" s="28"/>
      <c r="E483" s="28"/>
      <c r="F483" s="30" t="str">
        <f t="shared" si="7"/>
        <v/>
      </c>
    </row>
    <row r="484" spans="4:6" x14ac:dyDescent="0.35">
      <c r="D484" s="28"/>
      <c r="E484" s="28"/>
      <c r="F484" s="30" t="str">
        <f t="shared" si="7"/>
        <v/>
      </c>
    </row>
    <row r="485" spans="4:6" x14ac:dyDescent="0.35">
      <c r="D485" s="28"/>
      <c r="E485" s="28"/>
      <c r="F485" s="30" t="str">
        <f t="shared" si="7"/>
        <v/>
      </c>
    </row>
    <row r="486" spans="4:6" x14ac:dyDescent="0.35">
      <c r="D486" s="28"/>
      <c r="E486" s="28"/>
      <c r="F486" s="30" t="str">
        <f t="shared" si="7"/>
        <v/>
      </c>
    </row>
    <row r="487" spans="4:6" x14ac:dyDescent="0.35">
      <c r="D487" s="28"/>
      <c r="E487" s="28"/>
      <c r="F487" s="30" t="str">
        <f t="shared" si="7"/>
        <v/>
      </c>
    </row>
    <row r="488" spans="4:6" x14ac:dyDescent="0.35">
      <c r="D488" s="28"/>
      <c r="E488" s="28"/>
      <c r="F488" s="30" t="str">
        <f t="shared" si="7"/>
        <v/>
      </c>
    </row>
    <row r="489" spans="4:6" x14ac:dyDescent="0.35">
      <c r="D489" s="28"/>
      <c r="E489" s="28"/>
      <c r="F489" s="30" t="str">
        <f t="shared" si="7"/>
        <v/>
      </c>
    </row>
    <row r="490" spans="4:6" x14ac:dyDescent="0.35">
      <c r="D490" s="28"/>
      <c r="E490" s="28"/>
      <c r="F490" s="30" t="str">
        <f t="shared" si="7"/>
        <v/>
      </c>
    </row>
    <row r="491" spans="4:6" x14ac:dyDescent="0.35">
      <c r="D491" s="28"/>
      <c r="E491" s="28"/>
      <c r="F491" s="30" t="str">
        <f t="shared" si="7"/>
        <v/>
      </c>
    </row>
    <row r="492" spans="4:6" x14ac:dyDescent="0.35">
      <c r="D492" s="28"/>
      <c r="E492" s="28"/>
      <c r="F492" s="30" t="str">
        <f t="shared" si="7"/>
        <v/>
      </c>
    </row>
    <row r="493" spans="4:6" x14ac:dyDescent="0.35">
      <c r="D493" s="28"/>
      <c r="E493" s="28"/>
      <c r="F493" s="30" t="str">
        <f t="shared" si="7"/>
        <v/>
      </c>
    </row>
    <row r="494" spans="4:6" x14ac:dyDescent="0.35">
      <c r="D494" s="28"/>
      <c r="E494" s="28"/>
      <c r="F494" s="30" t="str">
        <f t="shared" si="7"/>
        <v/>
      </c>
    </row>
    <row r="495" spans="4:6" x14ac:dyDescent="0.35">
      <c r="D495" s="28"/>
      <c r="E495" s="28"/>
      <c r="F495" s="30" t="str">
        <f t="shared" si="7"/>
        <v/>
      </c>
    </row>
    <row r="496" spans="4:6" x14ac:dyDescent="0.35">
      <c r="D496" s="28"/>
      <c r="E496" s="28"/>
      <c r="F496" s="30" t="str">
        <f t="shared" si="7"/>
        <v/>
      </c>
    </row>
    <row r="497" spans="4:6" x14ac:dyDescent="0.35">
      <c r="D497" s="28"/>
      <c r="E497" s="28"/>
      <c r="F497" s="30" t="str">
        <f t="shared" si="7"/>
        <v/>
      </c>
    </row>
    <row r="498" spans="4:6" x14ac:dyDescent="0.35">
      <c r="D498" s="28"/>
      <c r="E498" s="28"/>
      <c r="F498" s="30" t="str">
        <f t="shared" si="7"/>
        <v/>
      </c>
    </row>
    <row r="499" spans="4:6" x14ac:dyDescent="0.35">
      <c r="D499" s="28"/>
      <c r="E499" s="28"/>
      <c r="F499" s="30" t="str">
        <f t="shared" si="7"/>
        <v/>
      </c>
    </row>
    <row r="500" spans="4:6" x14ac:dyDescent="0.35">
      <c r="D500" s="28"/>
      <c r="E500" s="28"/>
      <c r="F500" s="30" t="str">
        <f t="shared" si="7"/>
        <v/>
      </c>
    </row>
    <row r="501" spans="4:6" x14ac:dyDescent="0.35">
      <c r="D501" s="28"/>
      <c r="E501" s="28"/>
      <c r="F501" s="30" t="str">
        <f t="shared" si="7"/>
        <v/>
      </c>
    </row>
    <row r="502" spans="4:6" x14ac:dyDescent="0.35">
      <c r="D502" s="28"/>
      <c r="E502" s="28"/>
      <c r="F502" s="30" t="str">
        <f t="shared" si="7"/>
        <v/>
      </c>
    </row>
    <row r="503" spans="4:6" x14ac:dyDescent="0.35">
      <c r="D503" s="28"/>
      <c r="E503" s="28"/>
      <c r="F503" s="30" t="str">
        <f t="shared" si="7"/>
        <v/>
      </c>
    </row>
    <row r="504" spans="4:6" x14ac:dyDescent="0.35">
      <c r="D504" s="28"/>
      <c r="E504" s="28"/>
      <c r="F504" s="30" t="str">
        <f t="shared" si="7"/>
        <v/>
      </c>
    </row>
    <row r="505" spans="4:6" x14ac:dyDescent="0.35">
      <c r="D505" s="28"/>
      <c r="E505" s="28"/>
      <c r="F505" s="30" t="str">
        <f t="shared" si="7"/>
        <v/>
      </c>
    </row>
    <row r="506" spans="4:6" x14ac:dyDescent="0.35">
      <c r="D506" s="28"/>
      <c r="E506" s="28"/>
      <c r="F506" s="30" t="str">
        <f t="shared" si="7"/>
        <v/>
      </c>
    </row>
    <row r="507" spans="4:6" x14ac:dyDescent="0.35">
      <c r="D507" s="28"/>
      <c r="E507" s="28"/>
      <c r="F507" s="30" t="str">
        <f t="shared" si="7"/>
        <v/>
      </c>
    </row>
    <row r="508" spans="4:6" x14ac:dyDescent="0.35">
      <c r="D508" s="28"/>
      <c r="E508" s="28"/>
      <c r="F508" s="30" t="str">
        <f t="shared" si="7"/>
        <v/>
      </c>
    </row>
    <row r="509" spans="4:6" x14ac:dyDescent="0.35">
      <c r="D509" s="28"/>
      <c r="E509" s="28"/>
      <c r="F509" s="30" t="str">
        <f t="shared" si="7"/>
        <v/>
      </c>
    </row>
    <row r="510" spans="4:6" x14ac:dyDescent="0.35">
      <c r="D510" s="28"/>
      <c r="E510" s="28"/>
      <c r="F510" s="30" t="str">
        <f t="shared" si="7"/>
        <v/>
      </c>
    </row>
    <row r="511" spans="4:6" x14ac:dyDescent="0.35">
      <c r="D511" s="28"/>
      <c r="E511" s="28"/>
      <c r="F511" s="30" t="str">
        <f t="shared" si="7"/>
        <v/>
      </c>
    </row>
    <row r="512" spans="4:6" x14ac:dyDescent="0.35">
      <c r="D512" s="28"/>
      <c r="E512" s="28"/>
      <c r="F512" s="30" t="str">
        <f t="shared" si="7"/>
        <v/>
      </c>
    </row>
    <row r="513" spans="4:6" x14ac:dyDescent="0.35">
      <c r="D513" s="28"/>
      <c r="E513" s="28"/>
      <c r="F513" s="30" t="str">
        <f t="shared" si="7"/>
        <v/>
      </c>
    </row>
    <row r="514" spans="4:6" x14ac:dyDescent="0.35">
      <c r="D514" s="28"/>
      <c r="E514" s="28"/>
      <c r="F514" s="30" t="str">
        <f t="shared" si="7"/>
        <v/>
      </c>
    </row>
    <row r="515" spans="4:6" x14ac:dyDescent="0.35">
      <c r="D515" s="28"/>
      <c r="E515" s="28"/>
      <c r="F515" s="30" t="str">
        <f t="shared" si="7"/>
        <v/>
      </c>
    </row>
    <row r="516" spans="4:6" x14ac:dyDescent="0.35">
      <c r="D516" s="28"/>
      <c r="E516" s="28"/>
      <c r="F516" s="30" t="str">
        <f t="shared" si="7"/>
        <v/>
      </c>
    </row>
    <row r="517" spans="4:6" x14ac:dyDescent="0.35">
      <c r="D517" s="28"/>
      <c r="E517" s="28"/>
      <c r="F517" s="30" t="str">
        <f t="shared" si="7"/>
        <v/>
      </c>
    </row>
    <row r="518" spans="4:6" x14ac:dyDescent="0.35">
      <c r="D518" s="28"/>
      <c r="E518" s="28"/>
      <c r="F518" s="30" t="str">
        <f t="shared" si="7"/>
        <v/>
      </c>
    </row>
    <row r="519" spans="4:6" x14ac:dyDescent="0.35">
      <c r="D519" s="28"/>
      <c r="E519" s="28"/>
      <c r="F519" s="30" t="str">
        <f t="shared" ref="F519:F582" si="8">IF(E519="","",E519/100)</f>
        <v/>
      </c>
    </row>
    <row r="520" spans="4:6" x14ac:dyDescent="0.35">
      <c r="D520" s="28"/>
      <c r="E520" s="28"/>
      <c r="F520" s="30" t="str">
        <f t="shared" si="8"/>
        <v/>
      </c>
    </row>
    <row r="521" spans="4:6" x14ac:dyDescent="0.35">
      <c r="D521" s="28"/>
      <c r="E521" s="28"/>
      <c r="F521" s="30" t="str">
        <f t="shared" si="8"/>
        <v/>
      </c>
    </row>
    <row r="522" spans="4:6" x14ac:dyDescent="0.35">
      <c r="D522" s="28"/>
      <c r="E522" s="28"/>
      <c r="F522" s="30" t="str">
        <f t="shared" si="8"/>
        <v/>
      </c>
    </row>
    <row r="523" spans="4:6" x14ac:dyDescent="0.35">
      <c r="D523" s="28"/>
      <c r="E523" s="28"/>
      <c r="F523" s="30" t="str">
        <f t="shared" si="8"/>
        <v/>
      </c>
    </row>
    <row r="524" spans="4:6" x14ac:dyDescent="0.35">
      <c r="D524" s="28"/>
      <c r="E524" s="28"/>
      <c r="F524" s="30" t="str">
        <f t="shared" si="8"/>
        <v/>
      </c>
    </row>
    <row r="525" spans="4:6" x14ac:dyDescent="0.35">
      <c r="D525" s="28"/>
      <c r="E525" s="28"/>
      <c r="F525" s="30" t="str">
        <f t="shared" si="8"/>
        <v/>
      </c>
    </row>
    <row r="526" spans="4:6" x14ac:dyDescent="0.35">
      <c r="D526" s="28"/>
      <c r="E526" s="28"/>
      <c r="F526" s="30" t="str">
        <f t="shared" si="8"/>
        <v/>
      </c>
    </row>
    <row r="527" spans="4:6" x14ac:dyDescent="0.35">
      <c r="D527" s="28"/>
      <c r="E527" s="28"/>
      <c r="F527" s="30" t="str">
        <f t="shared" si="8"/>
        <v/>
      </c>
    </row>
    <row r="528" spans="4:6" x14ac:dyDescent="0.35">
      <c r="D528" s="28"/>
      <c r="E528" s="28"/>
      <c r="F528" s="30" t="str">
        <f t="shared" si="8"/>
        <v/>
      </c>
    </row>
    <row r="529" spans="4:6" x14ac:dyDescent="0.35">
      <c r="D529" s="28"/>
      <c r="E529" s="28"/>
      <c r="F529" s="30" t="str">
        <f t="shared" si="8"/>
        <v/>
      </c>
    </row>
    <row r="530" spans="4:6" x14ac:dyDescent="0.35">
      <c r="D530" s="28"/>
      <c r="E530" s="28"/>
      <c r="F530" s="30" t="str">
        <f t="shared" si="8"/>
        <v/>
      </c>
    </row>
    <row r="531" spans="4:6" x14ac:dyDescent="0.35">
      <c r="D531" s="28"/>
      <c r="E531" s="28"/>
      <c r="F531" s="30" t="str">
        <f t="shared" si="8"/>
        <v/>
      </c>
    </row>
    <row r="532" spans="4:6" x14ac:dyDescent="0.35">
      <c r="D532" s="28"/>
      <c r="E532" s="28"/>
      <c r="F532" s="30" t="str">
        <f t="shared" si="8"/>
        <v/>
      </c>
    </row>
    <row r="533" spans="4:6" x14ac:dyDescent="0.35">
      <c r="D533" s="28"/>
      <c r="E533" s="28"/>
      <c r="F533" s="30" t="str">
        <f t="shared" si="8"/>
        <v/>
      </c>
    </row>
    <row r="534" spans="4:6" x14ac:dyDescent="0.35">
      <c r="D534" s="28"/>
      <c r="E534" s="28"/>
      <c r="F534" s="30" t="str">
        <f t="shared" si="8"/>
        <v/>
      </c>
    </row>
    <row r="535" spans="4:6" x14ac:dyDescent="0.35">
      <c r="D535" s="28"/>
      <c r="E535" s="28"/>
      <c r="F535" s="30" t="str">
        <f t="shared" si="8"/>
        <v/>
      </c>
    </row>
    <row r="536" spans="4:6" x14ac:dyDescent="0.35">
      <c r="D536" s="28"/>
      <c r="E536" s="28"/>
      <c r="F536" s="30" t="str">
        <f t="shared" si="8"/>
        <v/>
      </c>
    </row>
    <row r="537" spans="4:6" x14ac:dyDescent="0.35">
      <c r="D537" s="28"/>
      <c r="E537" s="28"/>
      <c r="F537" s="30" t="str">
        <f t="shared" si="8"/>
        <v/>
      </c>
    </row>
    <row r="538" spans="4:6" x14ac:dyDescent="0.35">
      <c r="D538" s="28"/>
      <c r="E538" s="28"/>
      <c r="F538" s="30" t="str">
        <f t="shared" si="8"/>
        <v/>
      </c>
    </row>
    <row r="539" spans="4:6" x14ac:dyDescent="0.35">
      <c r="D539" s="28"/>
      <c r="E539" s="28"/>
      <c r="F539" s="30" t="str">
        <f t="shared" si="8"/>
        <v/>
      </c>
    </row>
    <row r="540" spans="4:6" x14ac:dyDescent="0.35">
      <c r="D540" s="28"/>
      <c r="E540" s="28"/>
      <c r="F540" s="30" t="str">
        <f t="shared" si="8"/>
        <v/>
      </c>
    </row>
    <row r="541" spans="4:6" x14ac:dyDescent="0.35">
      <c r="D541" s="28"/>
      <c r="E541" s="28"/>
      <c r="F541" s="30" t="str">
        <f t="shared" si="8"/>
        <v/>
      </c>
    </row>
    <row r="542" spans="4:6" x14ac:dyDescent="0.35">
      <c r="D542" s="28"/>
      <c r="E542" s="28"/>
      <c r="F542" s="30" t="str">
        <f t="shared" si="8"/>
        <v/>
      </c>
    </row>
    <row r="543" spans="4:6" x14ac:dyDescent="0.35">
      <c r="D543" s="28"/>
      <c r="E543" s="28"/>
      <c r="F543" s="30" t="str">
        <f t="shared" si="8"/>
        <v/>
      </c>
    </row>
    <row r="544" spans="4:6" x14ac:dyDescent="0.35">
      <c r="D544" s="28"/>
      <c r="E544" s="28"/>
      <c r="F544" s="30" t="str">
        <f t="shared" si="8"/>
        <v/>
      </c>
    </row>
    <row r="545" spans="4:6" x14ac:dyDescent="0.35">
      <c r="D545" s="28"/>
      <c r="E545" s="28"/>
      <c r="F545" s="30" t="str">
        <f t="shared" si="8"/>
        <v/>
      </c>
    </row>
    <row r="546" spans="4:6" x14ac:dyDescent="0.35">
      <c r="D546" s="28"/>
      <c r="E546" s="28"/>
      <c r="F546" s="30" t="str">
        <f t="shared" si="8"/>
        <v/>
      </c>
    </row>
    <row r="547" spans="4:6" x14ac:dyDescent="0.35">
      <c r="D547" s="28"/>
      <c r="E547" s="28"/>
      <c r="F547" s="30" t="str">
        <f t="shared" si="8"/>
        <v/>
      </c>
    </row>
    <row r="548" spans="4:6" x14ac:dyDescent="0.35">
      <c r="D548" s="28"/>
      <c r="E548" s="28"/>
      <c r="F548" s="30" t="str">
        <f t="shared" si="8"/>
        <v/>
      </c>
    </row>
    <row r="549" spans="4:6" x14ac:dyDescent="0.35">
      <c r="D549" s="28"/>
      <c r="E549" s="28"/>
      <c r="F549" s="30" t="str">
        <f t="shared" si="8"/>
        <v/>
      </c>
    </row>
    <row r="550" spans="4:6" x14ac:dyDescent="0.35">
      <c r="D550" s="28"/>
      <c r="E550" s="28"/>
      <c r="F550" s="30" t="str">
        <f t="shared" si="8"/>
        <v/>
      </c>
    </row>
    <row r="551" spans="4:6" x14ac:dyDescent="0.35">
      <c r="D551" s="28"/>
      <c r="E551" s="28"/>
      <c r="F551" s="30" t="str">
        <f t="shared" si="8"/>
        <v/>
      </c>
    </row>
    <row r="552" spans="4:6" x14ac:dyDescent="0.35">
      <c r="D552" s="28"/>
      <c r="E552" s="28"/>
      <c r="F552" s="30" t="str">
        <f t="shared" si="8"/>
        <v/>
      </c>
    </row>
    <row r="553" spans="4:6" x14ac:dyDescent="0.35">
      <c r="D553" s="28"/>
      <c r="E553" s="28"/>
      <c r="F553" s="30" t="str">
        <f t="shared" si="8"/>
        <v/>
      </c>
    </row>
    <row r="554" spans="4:6" x14ac:dyDescent="0.35">
      <c r="D554" s="28"/>
      <c r="E554" s="28"/>
      <c r="F554" s="30" t="str">
        <f t="shared" si="8"/>
        <v/>
      </c>
    </row>
    <row r="555" spans="4:6" x14ac:dyDescent="0.35">
      <c r="D555" s="28"/>
      <c r="E555" s="28"/>
      <c r="F555" s="30" t="str">
        <f t="shared" si="8"/>
        <v/>
      </c>
    </row>
    <row r="556" spans="4:6" x14ac:dyDescent="0.35">
      <c r="D556" s="28"/>
      <c r="E556" s="28"/>
      <c r="F556" s="30" t="str">
        <f t="shared" si="8"/>
        <v/>
      </c>
    </row>
    <row r="557" spans="4:6" x14ac:dyDescent="0.35">
      <c r="D557" s="28"/>
      <c r="E557" s="28"/>
      <c r="F557" s="30" t="str">
        <f t="shared" si="8"/>
        <v/>
      </c>
    </row>
    <row r="558" spans="4:6" x14ac:dyDescent="0.35">
      <c r="D558" s="28"/>
      <c r="E558" s="28"/>
      <c r="F558" s="30" t="str">
        <f t="shared" si="8"/>
        <v/>
      </c>
    </row>
    <row r="559" spans="4:6" x14ac:dyDescent="0.35">
      <c r="D559" s="28"/>
      <c r="E559" s="28"/>
      <c r="F559" s="30" t="str">
        <f t="shared" si="8"/>
        <v/>
      </c>
    </row>
    <row r="560" spans="4:6" x14ac:dyDescent="0.35">
      <c r="D560" s="28"/>
      <c r="E560" s="28"/>
      <c r="F560" s="30" t="str">
        <f t="shared" si="8"/>
        <v/>
      </c>
    </row>
    <row r="561" spans="4:6" x14ac:dyDescent="0.35">
      <c r="D561" s="28"/>
      <c r="E561" s="28"/>
      <c r="F561" s="30" t="str">
        <f t="shared" si="8"/>
        <v/>
      </c>
    </row>
    <row r="562" spans="4:6" x14ac:dyDescent="0.35">
      <c r="D562" s="28"/>
      <c r="E562" s="28"/>
      <c r="F562" s="30" t="str">
        <f t="shared" si="8"/>
        <v/>
      </c>
    </row>
    <row r="563" spans="4:6" x14ac:dyDescent="0.35">
      <c r="D563" s="28"/>
      <c r="E563" s="28"/>
      <c r="F563" s="30" t="str">
        <f t="shared" si="8"/>
        <v/>
      </c>
    </row>
    <row r="564" spans="4:6" x14ac:dyDescent="0.35">
      <c r="D564" s="28"/>
      <c r="E564" s="28"/>
      <c r="F564" s="30" t="str">
        <f t="shared" si="8"/>
        <v/>
      </c>
    </row>
    <row r="565" spans="4:6" x14ac:dyDescent="0.35">
      <c r="D565" s="28"/>
      <c r="E565" s="28"/>
      <c r="F565" s="30" t="str">
        <f t="shared" si="8"/>
        <v/>
      </c>
    </row>
    <row r="566" spans="4:6" x14ac:dyDescent="0.35">
      <c r="D566" s="28"/>
      <c r="E566" s="28"/>
      <c r="F566" s="30" t="str">
        <f t="shared" si="8"/>
        <v/>
      </c>
    </row>
    <row r="567" spans="4:6" x14ac:dyDescent="0.35">
      <c r="D567" s="28"/>
      <c r="E567" s="28"/>
      <c r="F567" s="30" t="str">
        <f t="shared" si="8"/>
        <v/>
      </c>
    </row>
    <row r="568" spans="4:6" x14ac:dyDescent="0.35">
      <c r="D568" s="28"/>
      <c r="E568" s="28"/>
      <c r="F568" s="30" t="str">
        <f t="shared" si="8"/>
        <v/>
      </c>
    </row>
    <row r="569" spans="4:6" x14ac:dyDescent="0.35">
      <c r="D569" s="28"/>
      <c r="E569" s="28"/>
      <c r="F569" s="30" t="str">
        <f t="shared" si="8"/>
        <v/>
      </c>
    </row>
    <row r="570" spans="4:6" x14ac:dyDescent="0.35">
      <c r="D570" s="28"/>
      <c r="E570" s="28"/>
      <c r="F570" s="30" t="str">
        <f t="shared" si="8"/>
        <v/>
      </c>
    </row>
    <row r="571" spans="4:6" x14ac:dyDescent="0.35">
      <c r="D571" s="28"/>
      <c r="E571" s="28"/>
      <c r="F571" s="30" t="str">
        <f t="shared" si="8"/>
        <v/>
      </c>
    </row>
    <row r="572" spans="4:6" x14ac:dyDescent="0.35">
      <c r="D572" s="28"/>
      <c r="E572" s="28"/>
      <c r="F572" s="30" t="str">
        <f t="shared" si="8"/>
        <v/>
      </c>
    </row>
    <row r="573" spans="4:6" x14ac:dyDescent="0.35">
      <c r="D573" s="28"/>
      <c r="E573" s="28"/>
      <c r="F573" s="30" t="str">
        <f t="shared" si="8"/>
        <v/>
      </c>
    </row>
    <row r="574" spans="4:6" x14ac:dyDescent="0.35">
      <c r="D574" s="28"/>
      <c r="E574" s="28"/>
      <c r="F574" s="30" t="str">
        <f t="shared" si="8"/>
        <v/>
      </c>
    </row>
    <row r="575" spans="4:6" x14ac:dyDescent="0.35">
      <c r="D575" s="28"/>
      <c r="E575" s="28"/>
      <c r="F575" s="30" t="str">
        <f t="shared" si="8"/>
        <v/>
      </c>
    </row>
    <row r="576" spans="4:6" x14ac:dyDescent="0.35">
      <c r="D576" s="28"/>
      <c r="E576" s="28"/>
      <c r="F576" s="30" t="str">
        <f t="shared" si="8"/>
        <v/>
      </c>
    </row>
    <row r="577" spans="4:6" x14ac:dyDescent="0.35">
      <c r="D577" s="28"/>
      <c r="E577" s="28"/>
      <c r="F577" s="30" t="str">
        <f t="shared" si="8"/>
        <v/>
      </c>
    </row>
    <row r="578" spans="4:6" x14ac:dyDescent="0.35">
      <c r="D578" s="28"/>
      <c r="E578" s="28"/>
      <c r="F578" s="30" t="str">
        <f t="shared" si="8"/>
        <v/>
      </c>
    </row>
    <row r="579" spans="4:6" x14ac:dyDescent="0.35">
      <c r="D579" s="28"/>
      <c r="E579" s="28"/>
      <c r="F579" s="30" t="str">
        <f t="shared" si="8"/>
        <v/>
      </c>
    </row>
    <row r="580" spans="4:6" x14ac:dyDescent="0.35">
      <c r="D580" s="28"/>
      <c r="E580" s="28"/>
      <c r="F580" s="30" t="str">
        <f t="shared" si="8"/>
        <v/>
      </c>
    </row>
    <row r="581" spans="4:6" x14ac:dyDescent="0.35">
      <c r="D581" s="28"/>
      <c r="E581" s="28"/>
      <c r="F581" s="30" t="str">
        <f t="shared" si="8"/>
        <v/>
      </c>
    </row>
    <row r="582" spans="4:6" x14ac:dyDescent="0.35">
      <c r="D582" s="28"/>
      <c r="E582" s="28"/>
      <c r="F582" s="30" t="str">
        <f t="shared" si="8"/>
        <v/>
      </c>
    </row>
    <row r="583" spans="4:6" x14ac:dyDescent="0.35">
      <c r="D583" s="28"/>
      <c r="E583" s="28"/>
      <c r="F583" s="30" t="str">
        <f t="shared" ref="F583:F646" si="9">IF(E583="","",E583/100)</f>
        <v/>
      </c>
    </row>
    <row r="584" spans="4:6" x14ac:dyDescent="0.35">
      <c r="D584" s="28"/>
      <c r="E584" s="28"/>
      <c r="F584" s="30" t="str">
        <f t="shared" si="9"/>
        <v/>
      </c>
    </row>
    <row r="585" spans="4:6" x14ac:dyDescent="0.35">
      <c r="D585" s="28"/>
      <c r="E585" s="28"/>
      <c r="F585" s="30" t="str">
        <f t="shared" si="9"/>
        <v/>
      </c>
    </row>
    <row r="586" spans="4:6" x14ac:dyDescent="0.35">
      <c r="D586" s="28"/>
      <c r="E586" s="28"/>
      <c r="F586" s="30" t="str">
        <f t="shared" si="9"/>
        <v/>
      </c>
    </row>
    <row r="587" spans="4:6" x14ac:dyDescent="0.35">
      <c r="D587" s="28"/>
      <c r="E587" s="28"/>
      <c r="F587" s="30" t="str">
        <f t="shared" si="9"/>
        <v/>
      </c>
    </row>
    <row r="588" spans="4:6" x14ac:dyDescent="0.35">
      <c r="D588" s="28"/>
      <c r="E588" s="28"/>
      <c r="F588" s="30" t="str">
        <f t="shared" si="9"/>
        <v/>
      </c>
    </row>
    <row r="589" spans="4:6" x14ac:dyDescent="0.35">
      <c r="D589" s="28"/>
      <c r="E589" s="28"/>
      <c r="F589" s="30" t="str">
        <f t="shared" si="9"/>
        <v/>
      </c>
    </row>
    <row r="590" spans="4:6" x14ac:dyDescent="0.35">
      <c r="D590" s="28"/>
      <c r="E590" s="28"/>
      <c r="F590" s="30" t="str">
        <f t="shared" si="9"/>
        <v/>
      </c>
    </row>
    <row r="591" spans="4:6" x14ac:dyDescent="0.35">
      <c r="D591" s="28"/>
      <c r="E591" s="28"/>
      <c r="F591" s="30" t="str">
        <f t="shared" si="9"/>
        <v/>
      </c>
    </row>
    <row r="592" spans="4:6" x14ac:dyDescent="0.35">
      <c r="D592" s="28"/>
      <c r="E592" s="28"/>
      <c r="F592" s="30" t="str">
        <f t="shared" si="9"/>
        <v/>
      </c>
    </row>
    <row r="593" spans="4:6" x14ac:dyDescent="0.35">
      <c r="D593" s="28"/>
      <c r="E593" s="28"/>
      <c r="F593" s="30" t="str">
        <f t="shared" si="9"/>
        <v/>
      </c>
    </row>
    <row r="594" spans="4:6" x14ac:dyDescent="0.35">
      <c r="D594" s="28"/>
      <c r="E594" s="28"/>
      <c r="F594" s="30" t="str">
        <f t="shared" si="9"/>
        <v/>
      </c>
    </row>
    <row r="595" spans="4:6" x14ac:dyDescent="0.35">
      <c r="D595" s="28"/>
      <c r="E595" s="28"/>
      <c r="F595" s="30" t="str">
        <f t="shared" si="9"/>
        <v/>
      </c>
    </row>
    <row r="596" spans="4:6" x14ac:dyDescent="0.35">
      <c r="D596" s="28"/>
      <c r="E596" s="28"/>
      <c r="F596" s="30" t="str">
        <f t="shared" si="9"/>
        <v/>
      </c>
    </row>
    <row r="597" spans="4:6" x14ac:dyDescent="0.35">
      <c r="D597" s="28"/>
      <c r="E597" s="28"/>
      <c r="F597" s="30" t="str">
        <f t="shared" si="9"/>
        <v/>
      </c>
    </row>
    <row r="598" spans="4:6" x14ac:dyDescent="0.35">
      <c r="D598" s="28"/>
      <c r="E598" s="28"/>
      <c r="F598" s="30" t="str">
        <f t="shared" si="9"/>
        <v/>
      </c>
    </row>
    <row r="599" spans="4:6" x14ac:dyDescent="0.35">
      <c r="D599" s="28"/>
      <c r="E599" s="28"/>
      <c r="F599" s="30" t="str">
        <f t="shared" si="9"/>
        <v/>
      </c>
    </row>
    <row r="600" spans="4:6" x14ac:dyDescent="0.35">
      <c r="D600" s="28"/>
      <c r="E600" s="28"/>
      <c r="F600" s="30" t="str">
        <f t="shared" si="9"/>
        <v/>
      </c>
    </row>
    <row r="601" spans="4:6" x14ac:dyDescent="0.35">
      <c r="D601" s="28"/>
      <c r="E601" s="28"/>
      <c r="F601" s="30" t="str">
        <f t="shared" si="9"/>
        <v/>
      </c>
    </row>
    <row r="602" spans="4:6" x14ac:dyDescent="0.35">
      <c r="D602" s="28"/>
      <c r="E602" s="28"/>
      <c r="F602" s="30" t="str">
        <f t="shared" si="9"/>
        <v/>
      </c>
    </row>
    <row r="603" spans="4:6" x14ac:dyDescent="0.35">
      <c r="D603" s="28"/>
      <c r="E603" s="28"/>
      <c r="F603" s="30" t="str">
        <f t="shared" si="9"/>
        <v/>
      </c>
    </row>
    <row r="604" spans="4:6" x14ac:dyDescent="0.35">
      <c r="D604" s="28"/>
      <c r="E604" s="28"/>
      <c r="F604" s="30" t="str">
        <f t="shared" si="9"/>
        <v/>
      </c>
    </row>
    <row r="605" spans="4:6" x14ac:dyDescent="0.35">
      <c r="D605" s="28"/>
      <c r="E605" s="28"/>
      <c r="F605" s="30" t="str">
        <f t="shared" si="9"/>
        <v/>
      </c>
    </row>
    <row r="606" spans="4:6" x14ac:dyDescent="0.35">
      <c r="D606" s="28"/>
      <c r="E606" s="28"/>
      <c r="F606" s="30" t="str">
        <f t="shared" si="9"/>
        <v/>
      </c>
    </row>
    <row r="607" spans="4:6" x14ac:dyDescent="0.35">
      <c r="D607" s="28"/>
      <c r="E607" s="28"/>
      <c r="F607" s="30" t="str">
        <f t="shared" si="9"/>
        <v/>
      </c>
    </row>
    <row r="608" spans="4:6" x14ac:dyDescent="0.35">
      <c r="D608" s="28"/>
      <c r="E608" s="28"/>
      <c r="F608" s="30" t="str">
        <f t="shared" si="9"/>
        <v/>
      </c>
    </row>
    <row r="609" spans="4:6" x14ac:dyDescent="0.35">
      <c r="D609" s="28"/>
      <c r="E609" s="28"/>
      <c r="F609" s="30" t="str">
        <f t="shared" si="9"/>
        <v/>
      </c>
    </row>
    <row r="610" spans="4:6" x14ac:dyDescent="0.35">
      <c r="D610" s="28"/>
      <c r="E610" s="28"/>
      <c r="F610" s="30" t="str">
        <f t="shared" si="9"/>
        <v/>
      </c>
    </row>
    <row r="611" spans="4:6" x14ac:dyDescent="0.35">
      <c r="D611" s="28"/>
      <c r="E611" s="28"/>
      <c r="F611" s="30" t="str">
        <f t="shared" si="9"/>
        <v/>
      </c>
    </row>
    <row r="612" spans="4:6" x14ac:dyDescent="0.35">
      <c r="D612" s="28"/>
      <c r="E612" s="28"/>
      <c r="F612" s="30" t="str">
        <f t="shared" si="9"/>
        <v/>
      </c>
    </row>
    <row r="613" spans="4:6" x14ac:dyDescent="0.35">
      <c r="D613" s="28"/>
      <c r="E613" s="28"/>
      <c r="F613" s="30" t="str">
        <f t="shared" si="9"/>
        <v/>
      </c>
    </row>
    <row r="614" spans="4:6" x14ac:dyDescent="0.35">
      <c r="D614" s="28"/>
      <c r="E614" s="28"/>
      <c r="F614" s="30" t="str">
        <f t="shared" si="9"/>
        <v/>
      </c>
    </row>
    <row r="615" spans="4:6" x14ac:dyDescent="0.35">
      <c r="D615" s="28"/>
      <c r="E615" s="28"/>
      <c r="F615" s="30" t="str">
        <f t="shared" si="9"/>
        <v/>
      </c>
    </row>
    <row r="616" spans="4:6" x14ac:dyDescent="0.35">
      <c r="D616" s="28"/>
      <c r="E616" s="28"/>
      <c r="F616" s="30" t="str">
        <f t="shared" si="9"/>
        <v/>
      </c>
    </row>
    <row r="617" spans="4:6" x14ac:dyDescent="0.35">
      <c r="D617" s="28"/>
      <c r="E617" s="28"/>
      <c r="F617" s="30" t="str">
        <f t="shared" si="9"/>
        <v/>
      </c>
    </row>
    <row r="618" spans="4:6" x14ac:dyDescent="0.35">
      <c r="D618" s="28"/>
      <c r="E618" s="28"/>
      <c r="F618" s="30" t="str">
        <f t="shared" si="9"/>
        <v/>
      </c>
    </row>
    <row r="619" spans="4:6" x14ac:dyDescent="0.35">
      <c r="D619" s="28"/>
      <c r="E619" s="28"/>
      <c r="F619" s="30" t="str">
        <f t="shared" si="9"/>
        <v/>
      </c>
    </row>
    <row r="620" spans="4:6" x14ac:dyDescent="0.35">
      <c r="D620" s="28"/>
      <c r="E620" s="28"/>
      <c r="F620" s="30" t="str">
        <f t="shared" si="9"/>
        <v/>
      </c>
    </row>
    <row r="621" spans="4:6" x14ac:dyDescent="0.35">
      <c r="D621" s="28"/>
      <c r="E621" s="28"/>
      <c r="F621" s="30" t="str">
        <f t="shared" si="9"/>
        <v/>
      </c>
    </row>
    <row r="622" spans="4:6" x14ac:dyDescent="0.35">
      <c r="D622" s="28"/>
      <c r="E622" s="28"/>
      <c r="F622" s="30" t="str">
        <f t="shared" si="9"/>
        <v/>
      </c>
    </row>
    <row r="623" spans="4:6" x14ac:dyDescent="0.35">
      <c r="D623" s="28"/>
      <c r="E623" s="28"/>
      <c r="F623" s="30" t="str">
        <f t="shared" si="9"/>
        <v/>
      </c>
    </row>
    <row r="624" spans="4:6" x14ac:dyDescent="0.35">
      <c r="D624" s="28"/>
      <c r="E624" s="28"/>
      <c r="F624" s="30" t="str">
        <f t="shared" si="9"/>
        <v/>
      </c>
    </row>
    <row r="625" spans="4:6" x14ac:dyDescent="0.35">
      <c r="D625" s="28"/>
      <c r="E625" s="28"/>
      <c r="F625" s="30" t="str">
        <f t="shared" si="9"/>
        <v/>
      </c>
    </row>
    <row r="626" spans="4:6" x14ac:dyDescent="0.35">
      <c r="D626" s="28"/>
      <c r="E626" s="28"/>
      <c r="F626" s="30" t="str">
        <f t="shared" si="9"/>
        <v/>
      </c>
    </row>
    <row r="627" spans="4:6" x14ac:dyDescent="0.35">
      <c r="D627" s="28"/>
      <c r="E627" s="28"/>
      <c r="F627" s="30" t="str">
        <f t="shared" si="9"/>
        <v/>
      </c>
    </row>
    <row r="628" spans="4:6" x14ac:dyDescent="0.35">
      <c r="D628" s="28"/>
      <c r="E628" s="28"/>
      <c r="F628" s="30" t="str">
        <f t="shared" si="9"/>
        <v/>
      </c>
    </row>
    <row r="629" spans="4:6" x14ac:dyDescent="0.35">
      <c r="D629" s="28"/>
      <c r="E629" s="28"/>
      <c r="F629" s="30" t="str">
        <f t="shared" si="9"/>
        <v/>
      </c>
    </row>
    <row r="630" spans="4:6" x14ac:dyDescent="0.35">
      <c r="D630" s="28"/>
      <c r="E630" s="28"/>
      <c r="F630" s="30" t="str">
        <f t="shared" si="9"/>
        <v/>
      </c>
    </row>
    <row r="631" spans="4:6" x14ac:dyDescent="0.35">
      <c r="D631" s="28"/>
      <c r="E631" s="28"/>
      <c r="F631" s="30" t="str">
        <f t="shared" si="9"/>
        <v/>
      </c>
    </row>
    <row r="632" spans="4:6" x14ac:dyDescent="0.35">
      <c r="D632" s="28"/>
      <c r="E632" s="28"/>
      <c r="F632" s="30" t="str">
        <f t="shared" si="9"/>
        <v/>
      </c>
    </row>
    <row r="633" spans="4:6" x14ac:dyDescent="0.35">
      <c r="D633" s="28"/>
      <c r="E633" s="28"/>
      <c r="F633" s="30" t="str">
        <f t="shared" si="9"/>
        <v/>
      </c>
    </row>
    <row r="634" spans="4:6" x14ac:dyDescent="0.35">
      <c r="D634" s="28"/>
      <c r="E634" s="28"/>
      <c r="F634" s="30" t="str">
        <f t="shared" si="9"/>
        <v/>
      </c>
    </row>
    <row r="635" spans="4:6" x14ac:dyDescent="0.35">
      <c r="D635" s="28"/>
      <c r="E635" s="28"/>
      <c r="F635" s="30" t="str">
        <f t="shared" si="9"/>
        <v/>
      </c>
    </row>
    <row r="636" spans="4:6" x14ac:dyDescent="0.35">
      <c r="D636" s="28"/>
      <c r="E636" s="28"/>
      <c r="F636" s="30" t="str">
        <f t="shared" si="9"/>
        <v/>
      </c>
    </row>
    <row r="637" spans="4:6" x14ac:dyDescent="0.35">
      <c r="D637" s="28"/>
      <c r="E637" s="28"/>
      <c r="F637" s="30" t="str">
        <f t="shared" si="9"/>
        <v/>
      </c>
    </row>
    <row r="638" spans="4:6" x14ac:dyDescent="0.35">
      <c r="D638" s="28"/>
      <c r="E638" s="28"/>
      <c r="F638" s="30" t="str">
        <f t="shared" si="9"/>
        <v/>
      </c>
    </row>
    <row r="639" spans="4:6" x14ac:dyDescent="0.35">
      <c r="D639" s="28"/>
      <c r="E639" s="28"/>
      <c r="F639" s="30" t="str">
        <f t="shared" si="9"/>
        <v/>
      </c>
    </row>
    <row r="640" spans="4:6" x14ac:dyDescent="0.35">
      <c r="D640" s="28"/>
      <c r="E640" s="28"/>
      <c r="F640" s="30" t="str">
        <f t="shared" si="9"/>
        <v/>
      </c>
    </row>
    <row r="641" spans="4:6" x14ac:dyDescent="0.35">
      <c r="D641" s="28"/>
      <c r="E641" s="28"/>
      <c r="F641" s="30" t="str">
        <f t="shared" si="9"/>
        <v/>
      </c>
    </row>
    <row r="642" spans="4:6" x14ac:dyDescent="0.35">
      <c r="D642" s="28"/>
      <c r="E642" s="28"/>
      <c r="F642" s="30" t="str">
        <f t="shared" si="9"/>
        <v/>
      </c>
    </row>
    <row r="643" spans="4:6" x14ac:dyDescent="0.35">
      <c r="D643" s="28"/>
      <c r="E643" s="28"/>
      <c r="F643" s="30" t="str">
        <f t="shared" si="9"/>
        <v/>
      </c>
    </row>
    <row r="644" spans="4:6" x14ac:dyDescent="0.35">
      <c r="D644" s="28"/>
      <c r="E644" s="28"/>
      <c r="F644" s="30" t="str">
        <f t="shared" si="9"/>
        <v/>
      </c>
    </row>
    <row r="645" spans="4:6" x14ac:dyDescent="0.35">
      <c r="D645" s="28"/>
      <c r="E645" s="28"/>
      <c r="F645" s="30" t="str">
        <f t="shared" si="9"/>
        <v/>
      </c>
    </row>
    <row r="646" spans="4:6" x14ac:dyDescent="0.35">
      <c r="D646" s="28"/>
      <c r="E646" s="28"/>
      <c r="F646" s="30" t="str">
        <f t="shared" si="9"/>
        <v/>
      </c>
    </row>
    <row r="647" spans="4:6" x14ac:dyDescent="0.35">
      <c r="D647" s="28"/>
      <c r="E647" s="28"/>
      <c r="F647" s="30" t="str">
        <f t="shared" ref="F647:F710" si="10">IF(E647="","",E647/100)</f>
        <v/>
      </c>
    </row>
    <row r="648" spans="4:6" x14ac:dyDescent="0.35">
      <c r="D648" s="28"/>
      <c r="E648" s="28"/>
      <c r="F648" s="30" t="str">
        <f t="shared" si="10"/>
        <v/>
      </c>
    </row>
    <row r="649" spans="4:6" x14ac:dyDescent="0.35">
      <c r="D649" s="28"/>
      <c r="E649" s="28"/>
      <c r="F649" s="30" t="str">
        <f t="shared" si="10"/>
        <v/>
      </c>
    </row>
    <row r="650" spans="4:6" x14ac:dyDescent="0.35">
      <c r="D650" s="28"/>
      <c r="E650" s="28"/>
      <c r="F650" s="30" t="str">
        <f t="shared" si="10"/>
        <v/>
      </c>
    </row>
    <row r="651" spans="4:6" x14ac:dyDescent="0.35">
      <c r="D651" s="28"/>
      <c r="E651" s="28"/>
      <c r="F651" s="30" t="str">
        <f t="shared" si="10"/>
        <v/>
      </c>
    </row>
    <row r="652" spans="4:6" x14ac:dyDescent="0.35">
      <c r="D652" s="28"/>
      <c r="E652" s="28"/>
      <c r="F652" s="30" t="str">
        <f t="shared" si="10"/>
        <v/>
      </c>
    </row>
    <row r="653" spans="4:6" x14ac:dyDescent="0.35">
      <c r="D653" s="28"/>
      <c r="E653" s="28"/>
      <c r="F653" s="30" t="str">
        <f t="shared" si="10"/>
        <v/>
      </c>
    </row>
    <row r="654" spans="4:6" x14ac:dyDescent="0.35">
      <c r="D654" s="28"/>
      <c r="E654" s="28"/>
      <c r="F654" s="30" t="str">
        <f t="shared" si="10"/>
        <v/>
      </c>
    </row>
    <row r="655" spans="4:6" x14ac:dyDescent="0.35">
      <c r="D655" s="28"/>
      <c r="E655" s="28"/>
      <c r="F655" s="30" t="str">
        <f t="shared" si="10"/>
        <v/>
      </c>
    </row>
    <row r="656" spans="4:6" x14ac:dyDescent="0.35">
      <c r="D656" s="28"/>
      <c r="E656" s="28"/>
      <c r="F656" s="30" t="str">
        <f t="shared" si="10"/>
        <v/>
      </c>
    </row>
    <row r="657" spans="4:6" x14ac:dyDescent="0.35">
      <c r="D657" s="28"/>
      <c r="E657" s="28"/>
      <c r="F657" s="30" t="str">
        <f t="shared" si="10"/>
        <v/>
      </c>
    </row>
    <row r="658" spans="4:6" x14ac:dyDescent="0.35">
      <c r="D658" s="28"/>
      <c r="E658" s="28"/>
      <c r="F658" s="30" t="str">
        <f t="shared" si="10"/>
        <v/>
      </c>
    </row>
    <row r="659" spans="4:6" x14ac:dyDescent="0.35">
      <c r="D659" s="28"/>
      <c r="E659" s="28"/>
      <c r="F659" s="30" t="str">
        <f t="shared" si="10"/>
        <v/>
      </c>
    </row>
    <row r="660" spans="4:6" x14ac:dyDescent="0.35">
      <c r="D660" s="28"/>
      <c r="E660" s="28"/>
      <c r="F660" s="30" t="str">
        <f t="shared" si="10"/>
        <v/>
      </c>
    </row>
    <row r="661" spans="4:6" x14ac:dyDescent="0.35">
      <c r="D661" s="28"/>
      <c r="E661" s="28"/>
      <c r="F661" s="30" t="str">
        <f t="shared" si="10"/>
        <v/>
      </c>
    </row>
    <row r="662" spans="4:6" x14ac:dyDescent="0.35">
      <c r="D662" s="28"/>
      <c r="E662" s="28"/>
      <c r="F662" s="30" t="str">
        <f t="shared" si="10"/>
        <v/>
      </c>
    </row>
    <row r="663" spans="4:6" x14ac:dyDescent="0.35">
      <c r="D663" s="28"/>
      <c r="E663" s="28"/>
      <c r="F663" s="30" t="str">
        <f t="shared" si="10"/>
        <v/>
      </c>
    </row>
    <row r="664" spans="4:6" x14ac:dyDescent="0.35">
      <c r="D664" s="28"/>
      <c r="E664" s="28"/>
      <c r="F664" s="30" t="str">
        <f t="shared" si="10"/>
        <v/>
      </c>
    </row>
    <row r="665" spans="4:6" x14ac:dyDescent="0.35">
      <c r="D665" s="28"/>
      <c r="E665" s="28"/>
      <c r="F665" s="30" t="str">
        <f t="shared" si="10"/>
        <v/>
      </c>
    </row>
    <row r="666" spans="4:6" x14ac:dyDescent="0.35">
      <c r="D666" s="28"/>
      <c r="E666" s="28"/>
      <c r="F666" s="30" t="str">
        <f t="shared" si="10"/>
        <v/>
      </c>
    </row>
    <row r="667" spans="4:6" x14ac:dyDescent="0.35">
      <c r="D667" s="28"/>
      <c r="E667" s="28"/>
      <c r="F667" s="30" t="str">
        <f t="shared" si="10"/>
        <v/>
      </c>
    </row>
    <row r="668" spans="4:6" x14ac:dyDescent="0.35">
      <c r="D668" s="28"/>
      <c r="E668" s="28"/>
      <c r="F668" s="30" t="str">
        <f t="shared" si="10"/>
        <v/>
      </c>
    </row>
    <row r="669" spans="4:6" x14ac:dyDescent="0.35">
      <c r="D669" s="28"/>
      <c r="E669" s="28"/>
      <c r="F669" s="30" t="str">
        <f t="shared" si="10"/>
        <v/>
      </c>
    </row>
    <row r="670" spans="4:6" x14ac:dyDescent="0.35">
      <c r="D670" s="28"/>
      <c r="E670" s="28"/>
      <c r="F670" s="30" t="str">
        <f t="shared" si="10"/>
        <v/>
      </c>
    </row>
    <row r="671" spans="4:6" x14ac:dyDescent="0.35">
      <c r="D671" s="28"/>
      <c r="E671" s="28"/>
      <c r="F671" s="30" t="str">
        <f t="shared" si="10"/>
        <v/>
      </c>
    </row>
    <row r="672" spans="4:6" x14ac:dyDescent="0.35">
      <c r="D672" s="28"/>
      <c r="E672" s="28"/>
      <c r="F672" s="30" t="str">
        <f t="shared" si="10"/>
        <v/>
      </c>
    </row>
    <row r="673" spans="4:6" x14ac:dyDescent="0.35">
      <c r="D673" s="28"/>
      <c r="E673" s="28"/>
      <c r="F673" s="30" t="str">
        <f t="shared" si="10"/>
        <v/>
      </c>
    </row>
    <row r="674" spans="4:6" x14ac:dyDescent="0.35">
      <c r="D674" s="28"/>
      <c r="E674" s="28"/>
      <c r="F674" s="30" t="str">
        <f t="shared" si="10"/>
        <v/>
      </c>
    </row>
    <row r="675" spans="4:6" x14ac:dyDescent="0.35">
      <c r="D675" s="28"/>
      <c r="E675" s="28"/>
      <c r="F675" s="30" t="str">
        <f t="shared" si="10"/>
        <v/>
      </c>
    </row>
    <row r="676" spans="4:6" x14ac:dyDescent="0.35">
      <c r="D676" s="28"/>
      <c r="E676" s="28"/>
      <c r="F676" s="30" t="str">
        <f t="shared" si="10"/>
        <v/>
      </c>
    </row>
    <row r="677" spans="4:6" x14ac:dyDescent="0.35">
      <c r="D677" s="28"/>
      <c r="E677" s="28"/>
      <c r="F677" s="30" t="str">
        <f t="shared" si="10"/>
        <v/>
      </c>
    </row>
    <row r="678" spans="4:6" x14ac:dyDescent="0.35">
      <c r="D678" s="28"/>
      <c r="E678" s="28"/>
      <c r="F678" s="30" t="str">
        <f t="shared" si="10"/>
        <v/>
      </c>
    </row>
    <row r="679" spans="4:6" x14ac:dyDescent="0.35">
      <c r="D679" s="28"/>
      <c r="E679" s="28"/>
      <c r="F679" s="30" t="str">
        <f t="shared" si="10"/>
        <v/>
      </c>
    </row>
    <row r="680" spans="4:6" x14ac:dyDescent="0.35">
      <c r="D680" s="28"/>
      <c r="E680" s="28"/>
      <c r="F680" s="30" t="str">
        <f t="shared" si="10"/>
        <v/>
      </c>
    </row>
    <row r="681" spans="4:6" x14ac:dyDescent="0.35">
      <c r="D681" s="28"/>
      <c r="E681" s="28"/>
      <c r="F681" s="30" t="str">
        <f t="shared" si="10"/>
        <v/>
      </c>
    </row>
    <row r="682" spans="4:6" x14ac:dyDescent="0.35">
      <c r="D682" s="28"/>
      <c r="E682" s="28"/>
      <c r="F682" s="30" t="str">
        <f t="shared" si="10"/>
        <v/>
      </c>
    </row>
    <row r="683" spans="4:6" x14ac:dyDescent="0.35">
      <c r="D683" s="28"/>
      <c r="E683" s="28"/>
      <c r="F683" s="30" t="str">
        <f t="shared" si="10"/>
        <v/>
      </c>
    </row>
    <row r="684" spans="4:6" x14ac:dyDescent="0.35">
      <c r="D684" s="28"/>
      <c r="E684" s="28"/>
      <c r="F684" s="30" t="str">
        <f t="shared" si="10"/>
        <v/>
      </c>
    </row>
    <row r="685" spans="4:6" x14ac:dyDescent="0.35">
      <c r="D685" s="28"/>
      <c r="E685" s="28"/>
      <c r="F685" s="30" t="str">
        <f t="shared" si="10"/>
        <v/>
      </c>
    </row>
    <row r="686" spans="4:6" x14ac:dyDescent="0.35">
      <c r="D686" s="28"/>
      <c r="E686" s="28"/>
      <c r="F686" s="30" t="str">
        <f t="shared" si="10"/>
        <v/>
      </c>
    </row>
    <row r="687" spans="4:6" x14ac:dyDescent="0.35">
      <c r="D687" s="28"/>
      <c r="E687" s="28"/>
      <c r="F687" s="30" t="str">
        <f t="shared" si="10"/>
        <v/>
      </c>
    </row>
    <row r="688" spans="4:6" x14ac:dyDescent="0.35">
      <c r="D688" s="28"/>
      <c r="E688" s="28"/>
      <c r="F688" s="30" t="str">
        <f t="shared" si="10"/>
        <v/>
      </c>
    </row>
    <row r="689" spans="4:6" x14ac:dyDescent="0.35">
      <c r="D689" s="28"/>
      <c r="E689" s="28"/>
      <c r="F689" s="30" t="str">
        <f t="shared" si="10"/>
        <v/>
      </c>
    </row>
    <row r="690" spans="4:6" x14ac:dyDescent="0.35">
      <c r="D690" s="28"/>
      <c r="E690" s="28"/>
      <c r="F690" s="30" t="str">
        <f t="shared" si="10"/>
        <v/>
      </c>
    </row>
    <row r="691" spans="4:6" x14ac:dyDescent="0.35">
      <c r="D691" s="28"/>
      <c r="E691" s="28"/>
      <c r="F691" s="30" t="str">
        <f t="shared" si="10"/>
        <v/>
      </c>
    </row>
    <row r="692" spans="4:6" x14ac:dyDescent="0.35">
      <c r="D692" s="28"/>
      <c r="E692" s="28"/>
      <c r="F692" s="30" t="str">
        <f t="shared" si="10"/>
        <v/>
      </c>
    </row>
    <row r="693" spans="4:6" x14ac:dyDescent="0.35">
      <c r="D693" s="28"/>
      <c r="E693" s="28"/>
      <c r="F693" s="30" t="str">
        <f t="shared" si="10"/>
        <v/>
      </c>
    </row>
    <row r="694" spans="4:6" x14ac:dyDescent="0.35">
      <c r="D694" s="28"/>
      <c r="E694" s="28"/>
      <c r="F694" s="30" t="str">
        <f t="shared" si="10"/>
        <v/>
      </c>
    </row>
    <row r="695" spans="4:6" x14ac:dyDescent="0.35">
      <c r="D695" s="28"/>
      <c r="E695" s="28"/>
      <c r="F695" s="30" t="str">
        <f t="shared" si="10"/>
        <v/>
      </c>
    </row>
    <row r="696" spans="4:6" x14ac:dyDescent="0.35">
      <c r="D696" s="28"/>
      <c r="E696" s="28"/>
      <c r="F696" s="30" t="str">
        <f t="shared" si="10"/>
        <v/>
      </c>
    </row>
    <row r="697" spans="4:6" x14ac:dyDescent="0.35">
      <c r="D697" s="28"/>
      <c r="E697" s="28"/>
      <c r="F697" s="30" t="str">
        <f t="shared" si="10"/>
        <v/>
      </c>
    </row>
    <row r="698" spans="4:6" x14ac:dyDescent="0.35">
      <c r="D698" s="28"/>
      <c r="E698" s="28"/>
      <c r="F698" s="30" t="str">
        <f t="shared" si="10"/>
        <v/>
      </c>
    </row>
    <row r="699" spans="4:6" x14ac:dyDescent="0.35">
      <c r="D699" s="28"/>
      <c r="E699" s="28"/>
      <c r="F699" s="30" t="str">
        <f t="shared" si="10"/>
        <v/>
      </c>
    </row>
    <row r="700" spans="4:6" x14ac:dyDescent="0.35">
      <c r="D700" s="28"/>
      <c r="E700" s="28"/>
      <c r="F700" s="30" t="str">
        <f t="shared" si="10"/>
        <v/>
      </c>
    </row>
    <row r="701" spans="4:6" x14ac:dyDescent="0.35">
      <c r="D701" s="28"/>
      <c r="E701" s="28"/>
      <c r="F701" s="30" t="str">
        <f t="shared" si="10"/>
        <v/>
      </c>
    </row>
    <row r="702" spans="4:6" x14ac:dyDescent="0.35">
      <c r="D702" s="28"/>
      <c r="E702" s="28"/>
      <c r="F702" s="30" t="str">
        <f t="shared" si="10"/>
        <v/>
      </c>
    </row>
    <row r="703" spans="4:6" x14ac:dyDescent="0.35">
      <c r="D703" s="28"/>
      <c r="E703" s="28"/>
      <c r="F703" s="30" t="str">
        <f t="shared" si="10"/>
        <v/>
      </c>
    </row>
    <row r="704" spans="4:6" x14ac:dyDescent="0.35">
      <c r="D704" s="28"/>
      <c r="E704" s="28"/>
      <c r="F704" s="30" t="str">
        <f t="shared" si="10"/>
        <v/>
      </c>
    </row>
    <row r="705" spans="4:6" x14ac:dyDescent="0.35">
      <c r="D705" s="28"/>
      <c r="E705" s="28"/>
      <c r="F705" s="30" t="str">
        <f t="shared" si="10"/>
        <v/>
      </c>
    </row>
    <row r="706" spans="4:6" x14ac:dyDescent="0.35">
      <c r="D706" s="28"/>
      <c r="E706" s="28"/>
      <c r="F706" s="30" t="str">
        <f t="shared" si="10"/>
        <v/>
      </c>
    </row>
    <row r="707" spans="4:6" x14ac:dyDescent="0.35">
      <c r="D707" s="28"/>
      <c r="E707" s="28"/>
      <c r="F707" s="30" t="str">
        <f t="shared" si="10"/>
        <v/>
      </c>
    </row>
    <row r="708" spans="4:6" x14ac:dyDescent="0.35">
      <c r="D708" s="28"/>
      <c r="E708" s="28"/>
      <c r="F708" s="30" t="str">
        <f t="shared" si="10"/>
        <v/>
      </c>
    </row>
    <row r="709" spans="4:6" x14ac:dyDescent="0.35">
      <c r="D709" s="28"/>
      <c r="E709" s="28"/>
      <c r="F709" s="30" t="str">
        <f t="shared" si="10"/>
        <v/>
      </c>
    </row>
    <row r="710" spans="4:6" x14ac:dyDescent="0.35">
      <c r="D710" s="28"/>
      <c r="E710" s="28"/>
      <c r="F710" s="30" t="str">
        <f t="shared" si="10"/>
        <v/>
      </c>
    </row>
    <row r="711" spans="4:6" x14ac:dyDescent="0.35">
      <c r="D711" s="28"/>
      <c r="E711" s="28"/>
      <c r="F711" s="30" t="str">
        <f t="shared" ref="F711:F774" si="11">IF(E711="","",E711/100)</f>
        <v/>
      </c>
    </row>
    <row r="712" spans="4:6" x14ac:dyDescent="0.35">
      <c r="D712" s="28"/>
      <c r="E712" s="28"/>
      <c r="F712" s="30" t="str">
        <f t="shared" si="11"/>
        <v/>
      </c>
    </row>
    <row r="713" spans="4:6" x14ac:dyDescent="0.35">
      <c r="D713" s="28"/>
      <c r="E713" s="28"/>
      <c r="F713" s="30" t="str">
        <f t="shared" si="11"/>
        <v/>
      </c>
    </row>
    <row r="714" spans="4:6" x14ac:dyDescent="0.35">
      <c r="D714" s="28"/>
      <c r="E714" s="28"/>
      <c r="F714" s="30" t="str">
        <f t="shared" si="11"/>
        <v/>
      </c>
    </row>
    <row r="715" spans="4:6" x14ac:dyDescent="0.35">
      <c r="D715" s="28"/>
      <c r="E715" s="28"/>
      <c r="F715" s="30" t="str">
        <f t="shared" si="11"/>
        <v/>
      </c>
    </row>
    <row r="716" spans="4:6" x14ac:dyDescent="0.35">
      <c r="D716" s="28"/>
      <c r="E716" s="28"/>
      <c r="F716" s="30" t="str">
        <f t="shared" si="11"/>
        <v/>
      </c>
    </row>
    <row r="717" spans="4:6" x14ac:dyDescent="0.35">
      <c r="D717" s="28"/>
      <c r="E717" s="28"/>
      <c r="F717" s="30" t="str">
        <f t="shared" si="11"/>
        <v/>
      </c>
    </row>
    <row r="718" spans="4:6" x14ac:dyDescent="0.35">
      <c r="D718" s="28"/>
      <c r="E718" s="28"/>
      <c r="F718" s="30" t="str">
        <f t="shared" si="11"/>
        <v/>
      </c>
    </row>
    <row r="719" spans="4:6" x14ac:dyDescent="0.35">
      <c r="D719" s="28"/>
      <c r="E719" s="28"/>
      <c r="F719" s="30" t="str">
        <f t="shared" si="11"/>
        <v/>
      </c>
    </row>
    <row r="720" spans="4:6" x14ac:dyDescent="0.35">
      <c r="D720" s="28"/>
      <c r="E720" s="28"/>
      <c r="F720" s="30" t="str">
        <f t="shared" si="11"/>
        <v/>
      </c>
    </row>
    <row r="721" spans="4:6" x14ac:dyDescent="0.35">
      <c r="D721" s="28"/>
      <c r="E721" s="28"/>
      <c r="F721" s="30" t="str">
        <f t="shared" si="11"/>
        <v/>
      </c>
    </row>
    <row r="722" spans="4:6" x14ac:dyDescent="0.35">
      <c r="D722" s="28"/>
      <c r="E722" s="28"/>
      <c r="F722" s="30" t="str">
        <f t="shared" si="11"/>
        <v/>
      </c>
    </row>
    <row r="723" spans="4:6" x14ac:dyDescent="0.35">
      <c r="D723" s="28"/>
      <c r="E723" s="28"/>
      <c r="F723" s="30" t="str">
        <f t="shared" si="11"/>
        <v/>
      </c>
    </row>
    <row r="724" spans="4:6" x14ac:dyDescent="0.35">
      <c r="D724" s="28"/>
      <c r="E724" s="28"/>
      <c r="F724" s="30" t="str">
        <f t="shared" si="11"/>
        <v/>
      </c>
    </row>
    <row r="725" spans="4:6" x14ac:dyDescent="0.35">
      <c r="D725" s="28"/>
      <c r="E725" s="28"/>
      <c r="F725" s="30" t="str">
        <f t="shared" si="11"/>
        <v/>
      </c>
    </row>
    <row r="726" spans="4:6" x14ac:dyDescent="0.35">
      <c r="D726" s="28"/>
      <c r="E726" s="28"/>
      <c r="F726" s="30" t="str">
        <f t="shared" si="11"/>
        <v/>
      </c>
    </row>
    <row r="727" spans="4:6" x14ac:dyDescent="0.35">
      <c r="D727" s="28"/>
      <c r="E727" s="28"/>
      <c r="F727" s="30" t="str">
        <f t="shared" si="11"/>
        <v/>
      </c>
    </row>
    <row r="728" spans="4:6" x14ac:dyDescent="0.35">
      <c r="D728" s="28"/>
      <c r="E728" s="28"/>
      <c r="F728" s="30" t="str">
        <f t="shared" si="11"/>
        <v/>
      </c>
    </row>
    <row r="729" spans="4:6" x14ac:dyDescent="0.35">
      <c r="D729" s="28"/>
      <c r="E729" s="28"/>
      <c r="F729" s="30" t="str">
        <f t="shared" si="11"/>
        <v/>
      </c>
    </row>
    <row r="730" spans="4:6" x14ac:dyDescent="0.35">
      <c r="D730" s="28"/>
      <c r="E730" s="28"/>
      <c r="F730" s="30" t="str">
        <f t="shared" si="11"/>
        <v/>
      </c>
    </row>
    <row r="731" spans="4:6" x14ac:dyDescent="0.35">
      <c r="D731" s="28"/>
      <c r="E731" s="28"/>
      <c r="F731" s="30" t="str">
        <f t="shared" si="11"/>
        <v/>
      </c>
    </row>
    <row r="732" spans="4:6" x14ac:dyDescent="0.35">
      <c r="D732" s="28"/>
      <c r="E732" s="28"/>
      <c r="F732" s="30" t="str">
        <f t="shared" si="11"/>
        <v/>
      </c>
    </row>
    <row r="733" spans="4:6" x14ac:dyDescent="0.35">
      <c r="D733" s="28"/>
      <c r="E733" s="28"/>
      <c r="F733" s="30" t="str">
        <f t="shared" si="11"/>
        <v/>
      </c>
    </row>
    <row r="734" spans="4:6" x14ac:dyDescent="0.35">
      <c r="D734" s="28"/>
      <c r="E734" s="28"/>
      <c r="F734" s="30" t="str">
        <f t="shared" si="11"/>
        <v/>
      </c>
    </row>
    <row r="735" spans="4:6" x14ac:dyDescent="0.35">
      <c r="D735" s="28"/>
      <c r="E735" s="28"/>
      <c r="F735" s="30" t="str">
        <f t="shared" si="11"/>
        <v/>
      </c>
    </row>
    <row r="736" spans="4:6" x14ac:dyDescent="0.35">
      <c r="D736" s="28"/>
      <c r="E736" s="28"/>
      <c r="F736" s="30" t="str">
        <f t="shared" si="11"/>
        <v/>
      </c>
    </row>
    <row r="737" spans="4:6" x14ac:dyDescent="0.35">
      <c r="D737" s="28"/>
      <c r="E737" s="28"/>
      <c r="F737" s="30" t="str">
        <f t="shared" si="11"/>
        <v/>
      </c>
    </row>
    <row r="738" spans="4:6" x14ac:dyDescent="0.35">
      <c r="D738" s="28"/>
      <c r="E738" s="28"/>
      <c r="F738" s="30" t="str">
        <f t="shared" si="11"/>
        <v/>
      </c>
    </row>
    <row r="739" spans="4:6" x14ac:dyDescent="0.35">
      <c r="D739" s="28"/>
      <c r="E739" s="28"/>
      <c r="F739" s="30" t="str">
        <f t="shared" si="11"/>
        <v/>
      </c>
    </row>
    <row r="740" spans="4:6" x14ac:dyDescent="0.35">
      <c r="D740" s="28"/>
      <c r="E740" s="28"/>
      <c r="F740" s="30" t="str">
        <f t="shared" si="11"/>
        <v/>
      </c>
    </row>
    <row r="741" spans="4:6" x14ac:dyDescent="0.35">
      <c r="D741" s="28"/>
      <c r="E741" s="28"/>
      <c r="F741" s="30" t="str">
        <f t="shared" si="11"/>
        <v/>
      </c>
    </row>
    <row r="742" spans="4:6" x14ac:dyDescent="0.35">
      <c r="D742" s="28"/>
      <c r="E742" s="28"/>
      <c r="F742" s="30" t="str">
        <f t="shared" si="11"/>
        <v/>
      </c>
    </row>
    <row r="743" spans="4:6" x14ac:dyDescent="0.35">
      <c r="D743" s="28"/>
      <c r="E743" s="28"/>
      <c r="F743" s="30" t="str">
        <f t="shared" si="11"/>
        <v/>
      </c>
    </row>
    <row r="744" spans="4:6" x14ac:dyDescent="0.35">
      <c r="D744" s="28"/>
      <c r="E744" s="28"/>
      <c r="F744" s="30" t="str">
        <f t="shared" si="11"/>
        <v/>
      </c>
    </row>
    <row r="745" spans="4:6" x14ac:dyDescent="0.35">
      <c r="D745" s="28"/>
      <c r="E745" s="28"/>
      <c r="F745" s="30" t="str">
        <f t="shared" si="11"/>
        <v/>
      </c>
    </row>
    <row r="746" spans="4:6" x14ac:dyDescent="0.35">
      <c r="D746" s="28"/>
      <c r="E746" s="28"/>
      <c r="F746" s="30" t="str">
        <f t="shared" si="11"/>
        <v/>
      </c>
    </row>
    <row r="747" spans="4:6" x14ac:dyDescent="0.35">
      <c r="D747" s="28"/>
      <c r="E747" s="28"/>
      <c r="F747" s="30" t="str">
        <f t="shared" si="11"/>
        <v/>
      </c>
    </row>
    <row r="748" spans="4:6" x14ac:dyDescent="0.35">
      <c r="D748" s="28"/>
      <c r="E748" s="28"/>
      <c r="F748" s="30" t="str">
        <f t="shared" si="11"/>
        <v/>
      </c>
    </row>
    <row r="749" spans="4:6" x14ac:dyDescent="0.35">
      <c r="D749" s="28"/>
      <c r="E749" s="28"/>
      <c r="F749" s="30" t="str">
        <f t="shared" si="11"/>
        <v/>
      </c>
    </row>
    <row r="750" spans="4:6" x14ac:dyDescent="0.35">
      <c r="D750" s="28"/>
      <c r="E750" s="28"/>
      <c r="F750" s="30" t="str">
        <f t="shared" si="11"/>
        <v/>
      </c>
    </row>
    <row r="751" spans="4:6" x14ac:dyDescent="0.35">
      <c r="D751" s="28"/>
      <c r="E751" s="28"/>
      <c r="F751" s="30" t="str">
        <f t="shared" si="11"/>
        <v/>
      </c>
    </row>
    <row r="752" spans="4:6" x14ac:dyDescent="0.35">
      <c r="D752" s="28"/>
      <c r="E752" s="28"/>
      <c r="F752" s="30" t="str">
        <f t="shared" si="11"/>
        <v/>
      </c>
    </row>
    <row r="753" spans="4:6" x14ac:dyDescent="0.35">
      <c r="D753" s="28"/>
      <c r="E753" s="28"/>
      <c r="F753" s="30" t="str">
        <f t="shared" si="11"/>
        <v/>
      </c>
    </row>
    <row r="754" spans="4:6" x14ac:dyDescent="0.35">
      <c r="D754" s="28"/>
      <c r="E754" s="28"/>
      <c r="F754" s="30" t="str">
        <f t="shared" si="11"/>
        <v/>
      </c>
    </row>
    <row r="755" spans="4:6" x14ac:dyDescent="0.35">
      <c r="D755" s="28"/>
      <c r="E755" s="28"/>
      <c r="F755" s="30" t="str">
        <f t="shared" si="11"/>
        <v/>
      </c>
    </row>
    <row r="756" spans="4:6" x14ac:dyDescent="0.35">
      <c r="D756" s="28"/>
      <c r="E756" s="28"/>
      <c r="F756" s="30" t="str">
        <f t="shared" si="11"/>
        <v/>
      </c>
    </row>
    <row r="757" spans="4:6" x14ac:dyDescent="0.35">
      <c r="D757" s="28"/>
      <c r="E757" s="28"/>
      <c r="F757" s="30" t="str">
        <f t="shared" si="11"/>
        <v/>
      </c>
    </row>
    <row r="758" spans="4:6" x14ac:dyDescent="0.35">
      <c r="D758" s="28"/>
      <c r="E758" s="28"/>
      <c r="F758" s="30" t="str">
        <f t="shared" si="11"/>
        <v/>
      </c>
    </row>
    <row r="759" spans="4:6" x14ac:dyDescent="0.35">
      <c r="D759" s="28"/>
      <c r="E759" s="28"/>
      <c r="F759" s="30" t="str">
        <f t="shared" si="11"/>
        <v/>
      </c>
    </row>
    <row r="760" spans="4:6" x14ac:dyDescent="0.35">
      <c r="D760" s="28"/>
      <c r="E760" s="28"/>
      <c r="F760" s="30" t="str">
        <f t="shared" si="11"/>
        <v/>
      </c>
    </row>
    <row r="761" spans="4:6" x14ac:dyDescent="0.35">
      <c r="D761" s="28"/>
      <c r="E761" s="28"/>
      <c r="F761" s="30" t="str">
        <f t="shared" si="11"/>
        <v/>
      </c>
    </row>
    <row r="762" spans="4:6" x14ac:dyDescent="0.35">
      <c r="D762" s="28"/>
      <c r="E762" s="28"/>
      <c r="F762" s="30" t="str">
        <f t="shared" si="11"/>
        <v/>
      </c>
    </row>
    <row r="763" spans="4:6" x14ac:dyDescent="0.35">
      <c r="D763" s="28"/>
      <c r="E763" s="28"/>
      <c r="F763" s="30" t="str">
        <f t="shared" si="11"/>
        <v/>
      </c>
    </row>
    <row r="764" spans="4:6" x14ac:dyDescent="0.35">
      <c r="D764" s="28"/>
      <c r="E764" s="28"/>
      <c r="F764" s="30" t="str">
        <f t="shared" si="11"/>
        <v/>
      </c>
    </row>
    <row r="765" spans="4:6" x14ac:dyDescent="0.35">
      <c r="D765" s="28"/>
      <c r="E765" s="28"/>
      <c r="F765" s="30" t="str">
        <f t="shared" si="11"/>
        <v/>
      </c>
    </row>
    <row r="766" spans="4:6" x14ac:dyDescent="0.35">
      <c r="D766" s="28"/>
      <c r="E766" s="28"/>
      <c r="F766" s="30" t="str">
        <f t="shared" si="11"/>
        <v/>
      </c>
    </row>
    <row r="767" spans="4:6" x14ac:dyDescent="0.35">
      <c r="D767" s="28"/>
      <c r="E767" s="28"/>
      <c r="F767" s="30" t="str">
        <f t="shared" si="11"/>
        <v/>
      </c>
    </row>
    <row r="768" spans="4:6" x14ac:dyDescent="0.35">
      <c r="D768" s="28"/>
      <c r="E768" s="28"/>
      <c r="F768" s="30" t="str">
        <f t="shared" si="11"/>
        <v/>
      </c>
    </row>
    <row r="769" spans="4:6" x14ac:dyDescent="0.35">
      <c r="D769" s="28"/>
      <c r="E769" s="28"/>
      <c r="F769" s="30" t="str">
        <f t="shared" si="11"/>
        <v/>
      </c>
    </row>
    <row r="770" spans="4:6" x14ac:dyDescent="0.35">
      <c r="D770" s="28"/>
      <c r="E770" s="28"/>
      <c r="F770" s="30" t="str">
        <f t="shared" si="11"/>
        <v/>
      </c>
    </row>
    <row r="771" spans="4:6" x14ac:dyDescent="0.35">
      <c r="D771" s="28"/>
      <c r="E771" s="28"/>
      <c r="F771" s="30" t="str">
        <f t="shared" si="11"/>
        <v/>
      </c>
    </row>
    <row r="772" spans="4:6" x14ac:dyDescent="0.35">
      <c r="D772" s="28"/>
      <c r="E772" s="28"/>
      <c r="F772" s="30" t="str">
        <f t="shared" si="11"/>
        <v/>
      </c>
    </row>
    <row r="773" spans="4:6" x14ac:dyDescent="0.35">
      <c r="D773" s="28"/>
      <c r="E773" s="28"/>
      <c r="F773" s="30" t="str">
        <f t="shared" si="11"/>
        <v/>
      </c>
    </row>
    <row r="774" spans="4:6" x14ac:dyDescent="0.35">
      <c r="D774" s="28"/>
      <c r="E774" s="28"/>
      <c r="F774" s="30" t="str">
        <f t="shared" si="11"/>
        <v/>
      </c>
    </row>
    <row r="775" spans="4:6" x14ac:dyDescent="0.35">
      <c r="D775" s="28"/>
      <c r="E775" s="28"/>
      <c r="F775" s="30" t="str">
        <f t="shared" ref="F775:F838" si="12">IF(E775="","",E775/100)</f>
        <v/>
      </c>
    </row>
    <row r="776" spans="4:6" x14ac:dyDescent="0.35">
      <c r="D776" s="28"/>
      <c r="E776" s="28"/>
      <c r="F776" s="30" t="str">
        <f t="shared" si="12"/>
        <v/>
      </c>
    </row>
    <row r="777" spans="4:6" x14ac:dyDescent="0.35">
      <c r="D777" s="28"/>
      <c r="E777" s="28"/>
      <c r="F777" s="30" t="str">
        <f t="shared" si="12"/>
        <v/>
      </c>
    </row>
    <row r="778" spans="4:6" x14ac:dyDescent="0.35">
      <c r="D778" s="28"/>
      <c r="E778" s="28"/>
      <c r="F778" s="30" t="str">
        <f t="shared" si="12"/>
        <v/>
      </c>
    </row>
    <row r="779" spans="4:6" x14ac:dyDescent="0.35">
      <c r="D779" s="28"/>
      <c r="E779" s="28"/>
      <c r="F779" s="30" t="str">
        <f t="shared" si="12"/>
        <v/>
      </c>
    </row>
    <row r="780" spans="4:6" x14ac:dyDescent="0.35">
      <c r="D780" s="28"/>
      <c r="E780" s="28"/>
      <c r="F780" s="30" t="str">
        <f t="shared" si="12"/>
        <v/>
      </c>
    </row>
    <row r="781" spans="4:6" x14ac:dyDescent="0.35">
      <c r="D781" s="28"/>
      <c r="E781" s="28"/>
      <c r="F781" s="30" t="str">
        <f t="shared" si="12"/>
        <v/>
      </c>
    </row>
    <row r="782" spans="4:6" x14ac:dyDescent="0.35">
      <c r="D782" s="28"/>
      <c r="E782" s="28"/>
      <c r="F782" s="30" t="str">
        <f t="shared" si="12"/>
        <v/>
      </c>
    </row>
    <row r="783" spans="4:6" x14ac:dyDescent="0.35">
      <c r="D783" s="28"/>
      <c r="E783" s="28"/>
      <c r="F783" s="30" t="str">
        <f t="shared" si="12"/>
        <v/>
      </c>
    </row>
    <row r="784" spans="4:6" x14ac:dyDescent="0.35">
      <c r="D784" s="28"/>
      <c r="E784" s="28"/>
      <c r="F784" s="30" t="str">
        <f t="shared" si="12"/>
        <v/>
      </c>
    </row>
    <row r="785" spans="4:6" x14ac:dyDescent="0.35">
      <c r="D785" s="28"/>
      <c r="E785" s="28"/>
      <c r="F785" s="30" t="str">
        <f t="shared" si="12"/>
        <v/>
      </c>
    </row>
    <row r="786" spans="4:6" x14ac:dyDescent="0.35">
      <c r="D786" s="28"/>
      <c r="E786" s="28"/>
      <c r="F786" s="30" t="str">
        <f t="shared" si="12"/>
        <v/>
      </c>
    </row>
    <row r="787" spans="4:6" x14ac:dyDescent="0.35">
      <c r="D787" s="28"/>
      <c r="E787" s="28"/>
      <c r="F787" s="30" t="str">
        <f t="shared" si="12"/>
        <v/>
      </c>
    </row>
    <row r="788" spans="4:6" x14ac:dyDescent="0.35">
      <c r="D788" s="28"/>
      <c r="E788" s="28"/>
      <c r="F788" s="30" t="str">
        <f t="shared" si="12"/>
        <v/>
      </c>
    </row>
    <row r="789" spans="4:6" x14ac:dyDescent="0.35">
      <c r="D789" s="28"/>
      <c r="E789" s="28"/>
      <c r="F789" s="30" t="str">
        <f t="shared" si="12"/>
        <v/>
      </c>
    </row>
    <row r="790" spans="4:6" x14ac:dyDescent="0.35">
      <c r="D790" s="28"/>
      <c r="E790" s="28"/>
      <c r="F790" s="30" t="str">
        <f t="shared" si="12"/>
        <v/>
      </c>
    </row>
    <row r="791" spans="4:6" x14ac:dyDescent="0.35">
      <c r="D791" s="28"/>
      <c r="E791" s="28"/>
      <c r="F791" s="30" t="str">
        <f t="shared" si="12"/>
        <v/>
      </c>
    </row>
    <row r="792" spans="4:6" x14ac:dyDescent="0.35">
      <c r="D792" s="28"/>
      <c r="E792" s="28"/>
      <c r="F792" s="30" t="str">
        <f t="shared" si="12"/>
        <v/>
      </c>
    </row>
    <row r="793" spans="4:6" x14ac:dyDescent="0.35">
      <c r="D793" s="28"/>
      <c r="E793" s="28"/>
      <c r="F793" s="30" t="str">
        <f t="shared" si="12"/>
        <v/>
      </c>
    </row>
    <row r="794" spans="4:6" x14ac:dyDescent="0.35">
      <c r="D794" s="28"/>
      <c r="E794" s="28"/>
      <c r="F794" s="30" t="str">
        <f t="shared" si="12"/>
        <v/>
      </c>
    </row>
    <row r="795" spans="4:6" x14ac:dyDescent="0.35">
      <c r="D795" s="28"/>
      <c r="E795" s="28"/>
      <c r="F795" s="30" t="str">
        <f t="shared" si="12"/>
        <v/>
      </c>
    </row>
    <row r="796" spans="4:6" x14ac:dyDescent="0.35">
      <c r="D796" s="28"/>
      <c r="E796" s="28"/>
      <c r="F796" s="30" t="str">
        <f t="shared" si="12"/>
        <v/>
      </c>
    </row>
    <row r="797" spans="4:6" x14ac:dyDescent="0.35">
      <c r="D797" s="28"/>
      <c r="E797" s="28"/>
      <c r="F797" s="30" t="str">
        <f t="shared" si="12"/>
        <v/>
      </c>
    </row>
    <row r="798" spans="4:6" x14ac:dyDescent="0.35">
      <c r="D798" s="28"/>
      <c r="E798" s="28"/>
      <c r="F798" s="30" t="str">
        <f t="shared" si="12"/>
        <v/>
      </c>
    </row>
    <row r="799" spans="4:6" x14ac:dyDescent="0.35">
      <c r="D799" s="28"/>
      <c r="E799" s="28"/>
      <c r="F799" s="30" t="str">
        <f t="shared" si="12"/>
        <v/>
      </c>
    </row>
    <row r="800" spans="4:6" x14ac:dyDescent="0.35">
      <c r="D800" s="28"/>
      <c r="E800" s="28"/>
      <c r="F800" s="30" t="str">
        <f t="shared" si="12"/>
        <v/>
      </c>
    </row>
    <row r="801" spans="4:6" x14ac:dyDescent="0.35">
      <c r="D801" s="28"/>
      <c r="E801" s="28"/>
      <c r="F801" s="30" t="str">
        <f t="shared" si="12"/>
        <v/>
      </c>
    </row>
    <row r="802" spans="4:6" x14ac:dyDescent="0.35">
      <c r="D802" s="28"/>
      <c r="E802" s="28"/>
      <c r="F802" s="30" t="str">
        <f t="shared" si="12"/>
        <v/>
      </c>
    </row>
    <row r="803" spans="4:6" x14ac:dyDescent="0.35">
      <c r="D803" s="28"/>
      <c r="E803" s="28"/>
      <c r="F803" s="30" t="str">
        <f t="shared" si="12"/>
        <v/>
      </c>
    </row>
    <row r="804" spans="4:6" x14ac:dyDescent="0.35">
      <c r="D804" s="28"/>
      <c r="E804" s="28"/>
      <c r="F804" s="30" t="str">
        <f t="shared" si="12"/>
        <v/>
      </c>
    </row>
    <row r="805" spans="4:6" x14ac:dyDescent="0.35">
      <c r="D805" s="28"/>
      <c r="E805" s="28"/>
      <c r="F805" s="30" t="str">
        <f t="shared" si="12"/>
        <v/>
      </c>
    </row>
    <row r="806" spans="4:6" x14ac:dyDescent="0.35">
      <c r="D806" s="28"/>
      <c r="E806" s="28"/>
      <c r="F806" s="30" t="str">
        <f t="shared" si="12"/>
        <v/>
      </c>
    </row>
    <row r="807" spans="4:6" x14ac:dyDescent="0.35">
      <c r="D807" s="28"/>
      <c r="E807" s="28"/>
      <c r="F807" s="30" t="str">
        <f t="shared" si="12"/>
        <v/>
      </c>
    </row>
    <row r="808" spans="4:6" x14ac:dyDescent="0.35">
      <c r="D808" s="28"/>
      <c r="E808" s="28"/>
      <c r="F808" s="30" t="str">
        <f t="shared" si="12"/>
        <v/>
      </c>
    </row>
    <row r="809" spans="4:6" x14ac:dyDescent="0.35">
      <c r="D809" s="28"/>
      <c r="E809" s="28"/>
      <c r="F809" s="30" t="str">
        <f t="shared" si="12"/>
        <v/>
      </c>
    </row>
    <row r="810" spans="4:6" x14ac:dyDescent="0.35">
      <c r="D810" s="28"/>
      <c r="E810" s="28"/>
      <c r="F810" s="30" t="str">
        <f t="shared" si="12"/>
        <v/>
      </c>
    </row>
    <row r="811" spans="4:6" x14ac:dyDescent="0.35">
      <c r="D811" s="28"/>
      <c r="E811" s="28"/>
      <c r="F811" s="30" t="str">
        <f t="shared" si="12"/>
        <v/>
      </c>
    </row>
    <row r="812" spans="4:6" x14ac:dyDescent="0.35">
      <c r="D812" s="28"/>
      <c r="E812" s="28"/>
      <c r="F812" s="30" t="str">
        <f t="shared" si="12"/>
        <v/>
      </c>
    </row>
    <row r="813" spans="4:6" x14ac:dyDescent="0.35">
      <c r="D813" s="28"/>
      <c r="E813" s="28"/>
      <c r="F813" s="30" t="str">
        <f t="shared" si="12"/>
        <v/>
      </c>
    </row>
    <row r="814" spans="4:6" x14ac:dyDescent="0.35">
      <c r="D814" s="28"/>
      <c r="E814" s="28"/>
      <c r="F814" s="30" t="str">
        <f t="shared" si="12"/>
        <v/>
      </c>
    </row>
    <row r="815" spans="4:6" x14ac:dyDescent="0.35">
      <c r="D815" s="28"/>
      <c r="E815" s="28"/>
      <c r="F815" s="30" t="str">
        <f t="shared" si="12"/>
        <v/>
      </c>
    </row>
    <row r="816" spans="4:6" x14ac:dyDescent="0.35">
      <c r="D816" s="28"/>
      <c r="E816" s="28"/>
      <c r="F816" s="30" t="str">
        <f t="shared" si="12"/>
        <v/>
      </c>
    </row>
    <row r="817" spans="4:6" x14ac:dyDescent="0.35">
      <c r="D817" s="28"/>
      <c r="E817" s="28"/>
      <c r="F817" s="30" t="str">
        <f t="shared" si="12"/>
        <v/>
      </c>
    </row>
    <row r="818" spans="4:6" x14ac:dyDescent="0.35">
      <c r="D818" s="28"/>
      <c r="E818" s="28"/>
      <c r="F818" s="30" t="str">
        <f t="shared" si="12"/>
        <v/>
      </c>
    </row>
    <row r="819" spans="4:6" x14ac:dyDescent="0.35">
      <c r="D819" s="28"/>
      <c r="E819" s="28"/>
      <c r="F819" s="30" t="str">
        <f t="shared" si="12"/>
        <v/>
      </c>
    </row>
    <row r="820" spans="4:6" x14ac:dyDescent="0.35">
      <c r="D820" s="28"/>
      <c r="E820" s="28"/>
      <c r="F820" s="30" t="str">
        <f t="shared" si="12"/>
        <v/>
      </c>
    </row>
    <row r="821" spans="4:6" x14ac:dyDescent="0.35">
      <c r="D821" s="28"/>
      <c r="E821" s="28"/>
      <c r="F821" s="30" t="str">
        <f t="shared" si="12"/>
        <v/>
      </c>
    </row>
    <row r="822" spans="4:6" x14ac:dyDescent="0.35">
      <c r="D822" s="28"/>
      <c r="E822" s="28"/>
      <c r="F822" s="30" t="str">
        <f t="shared" si="12"/>
        <v/>
      </c>
    </row>
    <row r="823" spans="4:6" x14ac:dyDescent="0.35">
      <c r="D823" s="28"/>
      <c r="E823" s="28"/>
      <c r="F823" s="30" t="str">
        <f t="shared" si="12"/>
        <v/>
      </c>
    </row>
    <row r="824" spans="4:6" x14ac:dyDescent="0.35">
      <c r="D824" s="28"/>
      <c r="E824" s="28"/>
      <c r="F824" s="30" t="str">
        <f t="shared" si="12"/>
        <v/>
      </c>
    </row>
    <row r="825" spans="4:6" x14ac:dyDescent="0.35">
      <c r="D825" s="28"/>
      <c r="E825" s="28"/>
      <c r="F825" s="30" t="str">
        <f t="shared" si="12"/>
        <v/>
      </c>
    </row>
    <row r="826" spans="4:6" x14ac:dyDescent="0.35">
      <c r="D826" s="28"/>
      <c r="E826" s="28"/>
      <c r="F826" s="30" t="str">
        <f t="shared" si="12"/>
        <v/>
      </c>
    </row>
    <row r="827" spans="4:6" x14ac:dyDescent="0.35">
      <c r="D827" s="28"/>
      <c r="E827" s="28"/>
      <c r="F827" s="30" t="str">
        <f t="shared" si="12"/>
        <v/>
      </c>
    </row>
    <row r="828" spans="4:6" x14ac:dyDescent="0.35">
      <c r="D828" s="28"/>
      <c r="E828" s="28"/>
      <c r="F828" s="30" t="str">
        <f t="shared" si="12"/>
        <v/>
      </c>
    </row>
    <row r="829" spans="4:6" x14ac:dyDescent="0.35">
      <c r="D829" s="28"/>
      <c r="E829" s="28"/>
      <c r="F829" s="30" t="str">
        <f t="shared" si="12"/>
        <v/>
      </c>
    </row>
    <row r="830" spans="4:6" x14ac:dyDescent="0.35">
      <c r="D830" s="28"/>
      <c r="E830" s="28"/>
      <c r="F830" s="30" t="str">
        <f t="shared" si="12"/>
        <v/>
      </c>
    </row>
    <row r="831" spans="4:6" x14ac:dyDescent="0.35">
      <c r="D831" s="28"/>
      <c r="E831" s="28"/>
      <c r="F831" s="30" t="str">
        <f t="shared" si="12"/>
        <v/>
      </c>
    </row>
    <row r="832" spans="4:6" x14ac:dyDescent="0.35">
      <c r="D832" s="28"/>
      <c r="E832" s="28"/>
      <c r="F832" s="30" t="str">
        <f t="shared" si="12"/>
        <v/>
      </c>
    </row>
    <row r="833" spans="4:6" x14ac:dyDescent="0.35">
      <c r="D833" s="28"/>
      <c r="E833" s="28"/>
      <c r="F833" s="30" t="str">
        <f t="shared" si="12"/>
        <v/>
      </c>
    </row>
    <row r="834" spans="4:6" x14ac:dyDescent="0.35">
      <c r="D834" s="28"/>
      <c r="E834" s="28"/>
      <c r="F834" s="30" t="str">
        <f t="shared" si="12"/>
        <v/>
      </c>
    </row>
    <row r="835" spans="4:6" x14ac:dyDescent="0.35">
      <c r="D835" s="28"/>
      <c r="E835" s="28"/>
      <c r="F835" s="30" t="str">
        <f t="shared" si="12"/>
        <v/>
      </c>
    </row>
    <row r="836" spans="4:6" x14ac:dyDescent="0.35">
      <c r="D836" s="28"/>
      <c r="E836" s="28"/>
      <c r="F836" s="30" t="str">
        <f t="shared" si="12"/>
        <v/>
      </c>
    </row>
    <row r="837" spans="4:6" x14ac:dyDescent="0.35">
      <c r="D837" s="28"/>
      <c r="E837" s="28"/>
      <c r="F837" s="30" t="str">
        <f t="shared" si="12"/>
        <v/>
      </c>
    </row>
    <row r="838" spans="4:6" x14ac:dyDescent="0.35">
      <c r="D838" s="28"/>
      <c r="E838" s="28"/>
      <c r="F838" s="30" t="str">
        <f t="shared" si="12"/>
        <v/>
      </c>
    </row>
    <row r="839" spans="4:6" x14ac:dyDescent="0.35">
      <c r="D839" s="28"/>
      <c r="E839" s="28"/>
      <c r="F839" s="30" t="str">
        <f t="shared" ref="F839:F902" si="13">IF(E839="","",E839/100)</f>
        <v/>
      </c>
    </row>
    <row r="840" spans="4:6" x14ac:dyDescent="0.35">
      <c r="D840" s="28"/>
      <c r="E840" s="28"/>
      <c r="F840" s="30" t="str">
        <f t="shared" si="13"/>
        <v/>
      </c>
    </row>
    <row r="841" spans="4:6" x14ac:dyDescent="0.35">
      <c r="D841" s="28"/>
      <c r="E841" s="28"/>
      <c r="F841" s="30" t="str">
        <f t="shared" si="13"/>
        <v/>
      </c>
    </row>
    <row r="842" spans="4:6" x14ac:dyDescent="0.35">
      <c r="D842" s="28"/>
      <c r="E842" s="28"/>
      <c r="F842" s="30" t="str">
        <f t="shared" si="13"/>
        <v/>
      </c>
    </row>
    <row r="843" spans="4:6" x14ac:dyDescent="0.35">
      <c r="D843" s="28"/>
      <c r="E843" s="28"/>
      <c r="F843" s="30" t="str">
        <f t="shared" si="13"/>
        <v/>
      </c>
    </row>
    <row r="844" spans="4:6" x14ac:dyDescent="0.35">
      <c r="D844" s="28"/>
      <c r="E844" s="28"/>
      <c r="F844" s="30" t="str">
        <f t="shared" si="13"/>
        <v/>
      </c>
    </row>
    <row r="845" spans="4:6" x14ac:dyDescent="0.35">
      <c r="D845" s="28"/>
      <c r="E845" s="28"/>
      <c r="F845" s="30" t="str">
        <f t="shared" si="13"/>
        <v/>
      </c>
    </row>
    <row r="846" spans="4:6" x14ac:dyDescent="0.35">
      <c r="D846" s="28"/>
      <c r="E846" s="28"/>
      <c r="F846" s="30" t="str">
        <f t="shared" si="13"/>
        <v/>
      </c>
    </row>
    <row r="847" spans="4:6" x14ac:dyDescent="0.35">
      <c r="D847" s="28"/>
      <c r="E847" s="28"/>
      <c r="F847" s="30" t="str">
        <f t="shared" si="13"/>
        <v/>
      </c>
    </row>
    <row r="848" spans="4:6" x14ac:dyDescent="0.35">
      <c r="D848" s="28"/>
      <c r="E848" s="28"/>
      <c r="F848" s="30" t="str">
        <f t="shared" si="13"/>
        <v/>
      </c>
    </row>
    <row r="849" spans="4:6" x14ac:dyDescent="0.35">
      <c r="D849" s="28"/>
      <c r="E849" s="28"/>
      <c r="F849" s="30" t="str">
        <f t="shared" si="13"/>
        <v/>
      </c>
    </row>
    <row r="850" spans="4:6" x14ac:dyDescent="0.35">
      <c r="D850" s="28"/>
      <c r="E850" s="28"/>
      <c r="F850" s="30" t="str">
        <f t="shared" si="13"/>
        <v/>
      </c>
    </row>
    <row r="851" spans="4:6" x14ac:dyDescent="0.35">
      <c r="D851" s="28"/>
      <c r="E851" s="28"/>
      <c r="F851" s="30" t="str">
        <f t="shared" si="13"/>
        <v/>
      </c>
    </row>
    <row r="852" spans="4:6" x14ac:dyDescent="0.35">
      <c r="D852" s="28"/>
      <c r="E852" s="28"/>
      <c r="F852" s="30" t="str">
        <f t="shared" si="13"/>
        <v/>
      </c>
    </row>
    <row r="853" spans="4:6" x14ac:dyDescent="0.35">
      <c r="D853" s="28"/>
      <c r="E853" s="28"/>
      <c r="F853" s="30" t="str">
        <f t="shared" si="13"/>
        <v/>
      </c>
    </row>
    <row r="854" spans="4:6" x14ac:dyDescent="0.35">
      <c r="D854" s="28"/>
      <c r="E854" s="28"/>
      <c r="F854" s="30" t="str">
        <f t="shared" si="13"/>
        <v/>
      </c>
    </row>
    <row r="855" spans="4:6" x14ac:dyDescent="0.35">
      <c r="D855" s="28"/>
      <c r="E855" s="28"/>
      <c r="F855" s="30" t="str">
        <f t="shared" si="13"/>
        <v/>
      </c>
    </row>
    <row r="856" spans="4:6" x14ac:dyDescent="0.35">
      <c r="D856" s="28"/>
      <c r="E856" s="28"/>
      <c r="F856" s="30" t="str">
        <f t="shared" si="13"/>
        <v/>
      </c>
    </row>
    <row r="857" spans="4:6" x14ac:dyDescent="0.35">
      <c r="D857" s="28"/>
      <c r="E857" s="28"/>
      <c r="F857" s="30" t="str">
        <f t="shared" si="13"/>
        <v/>
      </c>
    </row>
    <row r="858" spans="4:6" x14ac:dyDescent="0.35">
      <c r="D858" s="28"/>
      <c r="E858" s="28"/>
      <c r="F858" s="30" t="str">
        <f t="shared" si="13"/>
        <v/>
      </c>
    </row>
    <row r="859" spans="4:6" x14ac:dyDescent="0.35">
      <c r="D859" s="28"/>
      <c r="E859" s="28"/>
      <c r="F859" s="30" t="str">
        <f t="shared" si="13"/>
        <v/>
      </c>
    </row>
    <row r="860" spans="4:6" x14ac:dyDescent="0.35">
      <c r="D860" s="28"/>
      <c r="E860" s="28"/>
      <c r="F860" s="30" t="str">
        <f t="shared" si="13"/>
        <v/>
      </c>
    </row>
    <row r="861" spans="4:6" x14ac:dyDescent="0.35">
      <c r="D861" s="28"/>
      <c r="E861" s="28"/>
      <c r="F861" s="30" t="str">
        <f t="shared" si="13"/>
        <v/>
      </c>
    </row>
    <row r="862" spans="4:6" x14ac:dyDescent="0.35">
      <c r="D862" s="28"/>
      <c r="E862" s="28"/>
      <c r="F862" s="30" t="str">
        <f t="shared" si="13"/>
        <v/>
      </c>
    </row>
    <row r="863" spans="4:6" x14ac:dyDescent="0.35">
      <c r="D863" s="28"/>
      <c r="E863" s="28"/>
      <c r="F863" s="30" t="str">
        <f t="shared" si="13"/>
        <v/>
      </c>
    </row>
    <row r="864" spans="4:6" x14ac:dyDescent="0.35">
      <c r="D864" s="28"/>
      <c r="E864" s="28"/>
      <c r="F864" s="30" t="str">
        <f t="shared" si="13"/>
        <v/>
      </c>
    </row>
    <row r="865" spans="4:6" x14ac:dyDescent="0.35">
      <c r="D865" s="28"/>
      <c r="E865" s="28"/>
      <c r="F865" s="30" t="str">
        <f t="shared" si="13"/>
        <v/>
      </c>
    </row>
    <row r="866" spans="4:6" x14ac:dyDescent="0.35">
      <c r="D866" s="28"/>
      <c r="E866" s="28"/>
      <c r="F866" s="30" t="str">
        <f t="shared" si="13"/>
        <v/>
      </c>
    </row>
    <row r="867" spans="4:6" x14ac:dyDescent="0.35">
      <c r="D867" s="28"/>
      <c r="E867" s="28"/>
      <c r="F867" s="30" t="str">
        <f t="shared" si="13"/>
        <v/>
      </c>
    </row>
    <row r="868" spans="4:6" x14ac:dyDescent="0.35">
      <c r="D868" s="28"/>
      <c r="E868" s="28"/>
      <c r="F868" s="30" t="str">
        <f t="shared" si="13"/>
        <v/>
      </c>
    </row>
    <row r="869" spans="4:6" x14ac:dyDescent="0.35">
      <c r="D869" s="28"/>
      <c r="E869" s="28"/>
      <c r="F869" s="30" t="str">
        <f t="shared" si="13"/>
        <v/>
      </c>
    </row>
    <row r="870" spans="4:6" x14ac:dyDescent="0.35">
      <c r="D870" s="28"/>
      <c r="E870" s="28"/>
      <c r="F870" s="30" t="str">
        <f t="shared" si="13"/>
        <v/>
      </c>
    </row>
    <row r="871" spans="4:6" x14ac:dyDescent="0.35">
      <c r="D871" s="28"/>
      <c r="E871" s="28"/>
      <c r="F871" s="30" t="str">
        <f t="shared" si="13"/>
        <v/>
      </c>
    </row>
    <row r="872" spans="4:6" x14ac:dyDescent="0.35">
      <c r="D872" s="28"/>
      <c r="E872" s="28"/>
      <c r="F872" s="30" t="str">
        <f t="shared" si="13"/>
        <v/>
      </c>
    </row>
    <row r="873" spans="4:6" x14ac:dyDescent="0.35">
      <c r="D873" s="28"/>
      <c r="E873" s="28"/>
      <c r="F873" s="30" t="str">
        <f t="shared" si="13"/>
        <v/>
      </c>
    </row>
    <row r="874" spans="4:6" x14ac:dyDescent="0.35">
      <c r="D874" s="28"/>
      <c r="E874" s="28"/>
      <c r="F874" s="30" t="str">
        <f t="shared" si="13"/>
        <v/>
      </c>
    </row>
    <row r="875" spans="4:6" x14ac:dyDescent="0.35">
      <c r="D875" s="28"/>
      <c r="E875" s="28"/>
      <c r="F875" s="30" t="str">
        <f t="shared" si="13"/>
        <v/>
      </c>
    </row>
    <row r="876" spans="4:6" x14ac:dyDescent="0.35">
      <c r="D876" s="28"/>
      <c r="E876" s="28"/>
      <c r="F876" s="30" t="str">
        <f t="shared" si="13"/>
        <v/>
      </c>
    </row>
    <row r="877" spans="4:6" x14ac:dyDescent="0.35">
      <c r="D877" s="28"/>
      <c r="E877" s="28"/>
      <c r="F877" s="30" t="str">
        <f t="shared" si="13"/>
        <v/>
      </c>
    </row>
    <row r="878" spans="4:6" x14ac:dyDescent="0.35">
      <c r="D878" s="28"/>
      <c r="E878" s="28"/>
      <c r="F878" s="30" t="str">
        <f t="shared" si="13"/>
        <v/>
      </c>
    </row>
    <row r="879" spans="4:6" x14ac:dyDescent="0.35">
      <c r="D879" s="28"/>
      <c r="E879" s="28"/>
      <c r="F879" s="30" t="str">
        <f t="shared" si="13"/>
        <v/>
      </c>
    </row>
    <row r="880" spans="4:6" x14ac:dyDescent="0.35">
      <c r="D880" s="28"/>
      <c r="E880" s="28"/>
      <c r="F880" s="30" t="str">
        <f t="shared" si="13"/>
        <v/>
      </c>
    </row>
    <row r="881" spans="4:6" x14ac:dyDescent="0.35">
      <c r="D881" s="28"/>
      <c r="E881" s="28"/>
      <c r="F881" s="30" t="str">
        <f t="shared" si="13"/>
        <v/>
      </c>
    </row>
    <row r="882" spans="4:6" x14ac:dyDescent="0.35">
      <c r="D882" s="28"/>
      <c r="E882" s="28"/>
      <c r="F882" s="30" t="str">
        <f t="shared" si="13"/>
        <v/>
      </c>
    </row>
    <row r="883" spans="4:6" x14ac:dyDescent="0.35">
      <c r="D883" s="28"/>
      <c r="E883" s="28"/>
      <c r="F883" s="30" t="str">
        <f t="shared" si="13"/>
        <v/>
      </c>
    </row>
    <row r="884" spans="4:6" x14ac:dyDescent="0.35">
      <c r="D884" s="28"/>
      <c r="E884" s="28"/>
      <c r="F884" s="30" t="str">
        <f t="shared" si="13"/>
        <v/>
      </c>
    </row>
    <row r="885" spans="4:6" x14ac:dyDescent="0.35">
      <c r="D885" s="28"/>
      <c r="E885" s="28"/>
      <c r="F885" s="30" t="str">
        <f t="shared" si="13"/>
        <v/>
      </c>
    </row>
    <row r="886" spans="4:6" x14ac:dyDescent="0.35">
      <c r="D886" s="28"/>
      <c r="E886" s="28"/>
      <c r="F886" s="30" t="str">
        <f t="shared" si="13"/>
        <v/>
      </c>
    </row>
    <row r="887" spans="4:6" x14ac:dyDescent="0.35">
      <c r="D887" s="28"/>
      <c r="E887" s="28"/>
      <c r="F887" s="30" t="str">
        <f t="shared" si="13"/>
        <v/>
      </c>
    </row>
    <row r="888" spans="4:6" x14ac:dyDescent="0.35">
      <c r="D888" s="28"/>
      <c r="E888" s="28"/>
      <c r="F888" s="30" t="str">
        <f t="shared" si="13"/>
        <v/>
      </c>
    </row>
    <row r="889" spans="4:6" x14ac:dyDescent="0.35">
      <c r="D889" s="28"/>
      <c r="E889" s="28"/>
      <c r="F889" s="30" t="str">
        <f t="shared" si="13"/>
        <v/>
      </c>
    </row>
    <row r="890" spans="4:6" x14ac:dyDescent="0.35">
      <c r="D890" s="28"/>
      <c r="E890" s="28"/>
      <c r="F890" s="30" t="str">
        <f t="shared" si="13"/>
        <v/>
      </c>
    </row>
    <row r="891" spans="4:6" x14ac:dyDescent="0.35">
      <c r="D891" s="28"/>
      <c r="E891" s="28"/>
      <c r="F891" s="30" t="str">
        <f t="shared" si="13"/>
        <v/>
      </c>
    </row>
    <row r="892" spans="4:6" x14ac:dyDescent="0.35">
      <c r="D892" s="28"/>
      <c r="E892" s="28"/>
      <c r="F892" s="30" t="str">
        <f t="shared" si="13"/>
        <v/>
      </c>
    </row>
    <row r="893" spans="4:6" x14ac:dyDescent="0.35">
      <c r="D893" s="28"/>
      <c r="E893" s="28"/>
      <c r="F893" s="30" t="str">
        <f t="shared" si="13"/>
        <v/>
      </c>
    </row>
    <row r="894" spans="4:6" x14ac:dyDescent="0.35">
      <c r="D894" s="28"/>
      <c r="E894" s="28"/>
      <c r="F894" s="30" t="str">
        <f t="shared" si="13"/>
        <v/>
      </c>
    </row>
    <row r="895" spans="4:6" x14ac:dyDescent="0.35">
      <c r="D895" s="28"/>
      <c r="E895" s="28"/>
      <c r="F895" s="30" t="str">
        <f t="shared" si="13"/>
        <v/>
      </c>
    </row>
    <row r="896" spans="4:6" x14ac:dyDescent="0.35">
      <c r="D896" s="28"/>
      <c r="E896" s="28"/>
      <c r="F896" s="30" t="str">
        <f t="shared" si="13"/>
        <v/>
      </c>
    </row>
    <row r="897" spans="4:6" x14ac:dyDescent="0.35">
      <c r="D897" s="28"/>
      <c r="E897" s="28"/>
      <c r="F897" s="30" t="str">
        <f t="shared" si="13"/>
        <v/>
      </c>
    </row>
    <row r="898" spans="4:6" x14ac:dyDescent="0.35">
      <c r="D898" s="28"/>
      <c r="E898" s="28"/>
      <c r="F898" s="30" t="str">
        <f t="shared" si="13"/>
        <v/>
      </c>
    </row>
    <row r="899" spans="4:6" x14ac:dyDescent="0.35">
      <c r="D899" s="28"/>
      <c r="E899" s="28"/>
      <c r="F899" s="30" t="str">
        <f t="shared" si="13"/>
        <v/>
      </c>
    </row>
    <row r="900" spans="4:6" x14ac:dyDescent="0.35">
      <c r="D900" s="28"/>
      <c r="E900" s="28"/>
      <c r="F900" s="30" t="str">
        <f t="shared" si="13"/>
        <v/>
      </c>
    </row>
    <row r="901" spans="4:6" x14ac:dyDescent="0.35">
      <c r="D901" s="28"/>
      <c r="E901" s="28"/>
      <c r="F901" s="30" t="str">
        <f t="shared" si="13"/>
        <v/>
      </c>
    </row>
    <row r="902" spans="4:6" x14ac:dyDescent="0.35">
      <c r="D902" s="28"/>
      <c r="E902" s="28"/>
      <c r="F902" s="30" t="str">
        <f t="shared" si="13"/>
        <v/>
      </c>
    </row>
    <row r="903" spans="4:6" x14ac:dyDescent="0.35">
      <c r="D903" s="28"/>
      <c r="E903" s="28"/>
      <c r="F903" s="30" t="str">
        <f t="shared" ref="F903:F966" si="14">IF(E903="","",E903/100)</f>
        <v/>
      </c>
    </row>
    <row r="904" spans="4:6" x14ac:dyDescent="0.35">
      <c r="D904" s="28"/>
      <c r="E904" s="28"/>
      <c r="F904" s="30" t="str">
        <f t="shared" si="14"/>
        <v/>
      </c>
    </row>
    <row r="905" spans="4:6" x14ac:dyDescent="0.35">
      <c r="D905" s="28"/>
      <c r="E905" s="28"/>
      <c r="F905" s="30" t="str">
        <f t="shared" si="14"/>
        <v/>
      </c>
    </row>
    <row r="906" spans="4:6" x14ac:dyDescent="0.35">
      <c r="D906" s="28"/>
      <c r="E906" s="28"/>
      <c r="F906" s="30" t="str">
        <f t="shared" si="14"/>
        <v/>
      </c>
    </row>
    <row r="907" spans="4:6" x14ac:dyDescent="0.35">
      <c r="D907" s="28"/>
      <c r="E907" s="28"/>
      <c r="F907" s="30" t="str">
        <f t="shared" si="14"/>
        <v/>
      </c>
    </row>
    <row r="908" spans="4:6" x14ac:dyDescent="0.35">
      <c r="D908" s="28"/>
      <c r="E908" s="28"/>
      <c r="F908" s="30" t="str">
        <f t="shared" si="14"/>
        <v/>
      </c>
    </row>
    <row r="909" spans="4:6" x14ac:dyDescent="0.35">
      <c r="D909" s="28"/>
      <c r="E909" s="28"/>
      <c r="F909" s="30" t="str">
        <f t="shared" si="14"/>
        <v/>
      </c>
    </row>
    <row r="910" spans="4:6" x14ac:dyDescent="0.35">
      <c r="D910" s="28"/>
      <c r="E910" s="28"/>
      <c r="F910" s="30" t="str">
        <f t="shared" si="14"/>
        <v/>
      </c>
    </row>
    <row r="911" spans="4:6" x14ac:dyDescent="0.35">
      <c r="D911" s="28"/>
      <c r="E911" s="28"/>
      <c r="F911" s="30" t="str">
        <f t="shared" si="14"/>
        <v/>
      </c>
    </row>
    <row r="912" spans="4:6" x14ac:dyDescent="0.35">
      <c r="D912" s="28"/>
      <c r="E912" s="28"/>
      <c r="F912" s="30" t="str">
        <f t="shared" si="14"/>
        <v/>
      </c>
    </row>
    <row r="913" spans="4:6" x14ac:dyDescent="0.35">
      <c r="D913" s="28"/>
      <c r="E913" s="28"/>
      <c r="F913" s="30" t="str">
        <f t="shared" si="14"/>
        <v/>
      </c>
    </row>
    <row r="914" spans="4:6" x14ac:dyDescent="0.35">
      <c r="D914" s="28"/>
      <c r="E914" s="28"/>
      <c r="F914" s="30" t="str">
        <f t="shared" si="14"/>
        <v/>
      </c>
    </row>
    <row r="915" spans="4:6" x14ac:dyDescent="0.35">
      <c r="D915" s="28"/>
      <c r="E915" s="28"/>
      <c r="F915" s="30" t="str">
        <f t="shared" si="14"/>
        <v/>
      </c>
    </row>
    <row r="916" spans="4:6" x14ac:dyDescent="0.35">
      <c r="D916" s="28"/>
      <c r="E916" s="28"/>
      <c r="F916" s="30" t="str">
        <f t="shared" si="14"/>
        <v/>
      </c>
    </row>
    <row r="917" spans="4:6" x14ac:dyDescent="0.35">
      <c r="D917" s="28"/>
      <c r="E917" s="28"/>
      <c r="F917" s="30" t="str">
        <f t="shared" si="14"/>
        <v/>
      </c>
    </row>
    <row r="918" spans="4:6" x14ac:dyDescent="0.35">
      <c r="D918" s="28"/>
      <c r="E918" s="28"/>
      <c r="F918" s="30" t="str">
        <f t="shared" si="14"/>
        <v/>
      </c>
    </row>
    <row r="919" spans="4:6" x14ac:dyDescent="0.35">
      <c r="D919" s="28"/>
      <c r="E919" s="28"/>
      <c r="F919" s="30" t="str">
        <f t="shared" si="14"/>
        <v/>
      </c>
    </row>
    <row r="920" spans="4:6" x14ac:dyDescent="0.35">
      <c r="D920" s="28"/>
      <c r="E920" s="28"/>
      <c r="F920" s="30" t="str">
        <f t="shared" si="14"/>
        <v/>
      </c>
    </row>
    <row r="921" spans="4:6" x14ac:dyDescent="0.35">
      <c r="D921" s="28"/>
      <c r="E921" s="28"/>
      <c r="F921" s="30" t="str">
        <f t="shared" si="14"/>
        <v/>
      </c>
    </row>
    <row r="922" spans="4:6" x14ac:dyDescent="0.35">
      <c r="D922" s="28"/>
      <c r="E922" s="28"/>
      <c r="F922" s="30" t="str">
        <f t="shared" si="14"/>
        <v/>
      </c>
    </row>
    <row r="923" spans="4:6" x14ac:dyDescent="0.35">
      <c r="D923" s="28"/>
      <c r="E923" s="28"/>
      <c r="F923" s="30" t="str">
        <f t="shared" si="14"/>
        <v/>
      </c>
    </row>
    <row r="924" spans="4:6" x14ac:dyDescent="0.35">
      <c r="D924" s="28"/>
      <c r="E924" s="28"/>
      <c r="F924" s="30" t="str">
        <f t="shared" si="14"/>
        <v/>
      </c>
    </row>
    <row r="925" spans="4:6" x14ac:dyDescent="0.35">
      <c r="D925" s="28"/>
      <c r="E925" s="28"/>
      <c r="F925" s="30" t="str">
        <f t="shared" si="14"/>
        <v/>
      </c>
    </row>
    <row r="926" spans="4:6" x14ac:dyDescent="0.35">
      <c r="D926" s="28"/>
      <c r="E926" s="28"/>
      <c r="F926" s="30" t="str">
        <f t="shared" si="14"/>
        <v/>
      </c>
    </row>
    <row r="927" spans="4:6" x14ac:dyDescent="0.35">
      <c r="D927" s="28"/>
      <c r="E927" s="28"/>
      <c r="F927" s="30" t="str">
        <f t="shared" si="14"/>
        <v/>
      </c>
    </row>
    <row r="928" spans="4:6" x14ac:dyDescent="0.35">
      <c r="D928" s="28"/>
      <c r="E928" s="28"/>
      <c r="F928" s="30" t="str">
        <f t="shared" si="14"/>
        <v/>
      </c>
    </row>
    <row r="929" spans="4:6" x14ac:dyDescent="0.35">
      <c r="D929" s="28"/>
      <c r="E929" s="28"/>
      <c r="F929" s="30" t="str">
        <f t="shared" si="14"/>
        <v/>
      </c>
    </row>
    <row r="930" spans="4:6" x14ac:dyDescent="0.35">
      <c r="D930" s="28"/>
      <c r="E930" s="28"/>
      <c r="F930" s="30" t="str">
        <f t="shared" si="14"/>
        <v/>
      </c>
    </row>
    <row r="931" spans="4:6" x14ac:dyDescent="0.35">
      <c r="D931" s="28"/>
      <c r="E931" s="28"/>
      <c r="F931" s="30" t="str">
        <f t="shared" si="14"/>
        <v/>
      </c>
    </row>
    <row r="932" spans="4:6" x14ac:dyDescent="0.35">
      <c r="D932" s="28"/>
      <c r="E932" s="28"/>
      <c r="F932" s="30" t="str">
        <f t="shared" si="14"/>
        <v/>
      </c>
    </row>
    <row r="933" spans="4:6" x14ac:dyDescent="0.35">
      <c r="D933" s="28"/>
      <c r="E933" s="28"/>
      <c r="F933" s="30" t="str">
        <f t="shared" si="14"/>
        <v/>
      </c>
    </row>
    <row r="934" spans="4:6" x14ac:dyDescent="0.35">
      <c r="D934" s="28"/>
      <c r="E934" s="28"/>
      <c r="F934" s="30" t="str">
        <f t="shared" si="14"/>
        <v/>
      </c>
    </row>
    <row r="935" spans="4:6" x14ac:dyDescent="0.35">
      <c r="D935" s="28"/>
      <c r="E935" s="28"/>
      <c r="F935" s="30" t="str">
        <f t="shared" si="14"/>
        <v/>
      </c>
    </row>
    <row r="936" spans="4:6" x14ac:dyDescent="0.35">
      <c r="D936" s="28"/>
      <c r="E936" s="28"/>
      <c r="F936" s="30" t="str">
        <f t="shared" si="14"/>
        <v/>
      </c>
    </row>
    <row r="937" spans="4:6" x14ac:dyDescent="0.35">
      <c r="D937" s="28"/>
      <c r="E937" s="28"/>
      <c r="F937" s="30" t="str">
        <f t="shared" si="14"/>
        <v/>
      </c>
    </row>
    <row r="938" spans="4:6" x14ac:dyDescent="0.35">
      <c r="D938" s="28"/>
      <c r="E938" s="28"/>
      <c r="F938" s="30" t="str">
        <f t="shared" si="14"/>
        <v/>
      </c>
    </row>
    <row r="939" spans="4:6" x14ac:dyDescent="0.35">
      <c r="D939" s="28"/>
      <c r="E939" s="28"/>
      <c r="F939" s="30" t="str">
        <f t="shared" si="14"/>
        <v/>
      </c>
    </row>
    <row r="940" spans="4:6" x14ac:dyDescent="0.35">
      <c r="D940" s="28"/>
      <c r="E940" s="28"/>
      <c r="F940" s="30" t="str">
        <f t="shared" si="14"/>
        <v/>
      </c>
    </row>
    <row r="941" spans="4:6" x14ac:dyDescent="0.35">
      <c r="D941" s="28"/>
      <c r="E941" s="28"/>
      <c r="F941" s="30" t="str">
        <f t="shared" si="14"/>
        <v/>
      </c>
    </row>
    <row r="942" spans="4:6" x14ac:dyDescent="0.35">
      <c r="D942" s="28"/>
      <c r="E942" s="28"/>
      <c r="F942" s="30" t="str">
        <f t="shared" si="14"/>
        <v/>
      </c>
    </row>
    <row r="943" spans="4:6" x14ac:dyDescent="0.35">
      <c r="D943" s="28"/>
      <c r="E943" s="28"/>
      <c r="F943" s="30" t="str">
        <f t="shared" si="14"/>
        <v/>
      </c>
    </row>
    <row r="944" spans="4:6" x14ac:dyDescent="0.35">
      <c r="D944" s="28"/>
      <c r="E944" s="28"/>
      <c r="F944" s="30" t="str">
        <f t="shared" si="14"/>
        <v/>
      </c>
    </row>
    <row r="945" spans="4:6" x14ac:dyDescent="0.35">
      <c r="D945" s="28"/>
      <c r="E945" s="28"/>
      <c r="F945" s="30" t="str">
        <f t="shared" si="14"/>
        <v/>
      </c>
    </row>
    <row r="946" spans="4:6" x14ac:dyDescent="0.35">
      <c r="D946" s="28"/>
      <c r="E946" s="28"/>
      <c r="F946" s="30" t="str">
        <f t="shared" si="14"/>
        <v/>
      </c>
    </row>
    <row r="947" spans="4:6" x14ac:dyDescent="0.35">
      <c r="D947" s="28"/>
      <c r="E947" s="28"/>
      <c r="F947" s="30" t="str">
        <f t="shared" si="14"/>
        <v/>
      </c>
    </row>
    <row r="948" spans="4:6" x14ac:dyDescent="0.35">
      <c r="D948" s="28"/>
      <c r="E948" s="28"/>
      <c r="F948" s="30" t="str">
        <f t="shared" si="14"/>
        <v/>
      </c>
    </row>
    <row r="949" spans="4:6" x14ac:dyDescent="0.35">
      <c r="D949" s="28"/>
      <c r="E949" s="28"/>
      <c r="F949" s="30" t="str">
        <f t="shared" si="14"/>
        <v/>
      </c>
    </row>
    <row r="950" spans="4:6" x14ac:dyDescent="0.35">
      <c r="D950" s="28"/>
      <c r="E950" s="28"/>
      <c r="F950" s="30" t="str">
        <f t="shared" si="14"/>
        <v/>
      </c>
    </row>
    <row r="951" spans="4:6" x14ac:dyDescent="0.35">
      <c r="D951" s="28"/>
      <c r="E951" s="28"/>
      <c r="F951" s="30" t="str">
        <f t="shared" si="14"/>
        <v/>
      </c>
    </row>
    <row r="952" spans="4:6" x14ac:dyDescent="0.35">
      <c r="D952" s="28"/>
      <c r="E952" s="28"/>
      <c r="F952" s="30" t="str">
        <f t="shared" si="14"/>
        <v/>
      </c>
    </row>
    <row r="953" spans="4:6" x14ac:dyDescent="0.35">
      <c r="D953" s="28"/>
      <c r="E953" s="28"/>
      <c r="F953" s="30" t="str">
        <f t="shared" si="14"/>
        <v/>
      </c>
    </row>
    <row r="954" spans="4:6" x14ac:dyDescent="0.35">
      <c r="D954" s="28"/>
      <c r="E954" s="28"/>
      <c r="F954" s="30" t="str">
        <f t="shared" si="14"/>
        <v/>
      </c>
    </row>
    <row r="955" spans="4:6" x14ac:dyDescent="0.35">
      <c r="D955" s="28"/>
      <c r="E955" s="28"/>
      <c r="F955" s="30" t="str">
        <f t="shared" si="14"/>
        <v/>
      </c>
    </row>
    <row r="956" spans="4:6" x14ac:dyDescent="0.35">
      <c r="D956" s="28"/>
      <c r="E956" s="28"/>
      <c r="F956" s="30" t="str">
        <f t="shared" si="14"/>
        <v/>
      </c>
    </row>
    <row r="957" spans="4:6" x14ac:dyDescent="0.35">
      <c r="D957" s="28"/>
      <c r="E957" s="28"/>
      <c r="F957" s="30" t="str">
        <f t="shared" si="14"/>
        <v/>
      </c>
    </row>
    <row r="958" spans="4:6" x14ac:dyDescent="0.35">
      <c r="D958" s="28"/>
      <c r="E958" s="28"/>
      <c r="F958" s="30" t="str">
        <f t="shared" si="14"/>
        <v/>
      </c>
    </row>
    <row r="959" spans="4:6" x14ac:dyDescent="0.35">
      <c r="D959" s="28"/>
      <c r="E959" s="28"/>
      <c r="F959" s="30" t="str">
        <f t="shared" si="14"/>
        <v/>
      </c>
    </row>
    <row r="960" spans="4:6" x14ac:dyDescent="0.35">
      <c r="D960" s="28"/>
      <c r="E960" s="28"/>
      <c r="F960" s="30" t="str">
        <f t="shared" si="14"/>
        <v/>
      </c>
    </row>
    <row r="961" spans="4:6" x14ac:dyDescent="0.35">
      <c r="D961" s="28"/>
      <c r="E961" s="28"/>
      <c r="F961" s="30" t="str">
        <f t="shared" si="14"/>
        <v/>
      </c>
    </row>
    <row r="962" spans="4:6" x14ac:dyDescent="0.35">
      <c r="D962" s="28"/>
      <c r="E962" s="28"/>
      <c r="F962" s="30" t="str">
        <f t="shared" si="14"/>
        <v/>
      </c>
    </row>
    <row r="963" spans="4:6" x14ac:dyDescent="0.35">
      <c r="D963" s="28"/>
      <c r="E963" s="28"/>
      <c r="F963" s="30" t="str">
        <f t="shared" si="14"/>
        <v/>
      </c>
    </row>
    <row r="964" spans="4:6" x14ac:dyDescent="0.35">
      <c r="D964" s="28"/>
      <c r="E964" s="28"/>
      <c r="F964" s="30" t="str">
        <f t="shared" si="14"/>
        <v/>
      </c>
    </row>
    <row r="965" spans="4:6" x14ac:dyDescent="0.35">
      <c r="D965" s="28"/>
      <c r="E965" s="28"/>
      <c r="F965" s="30" t="str">
        <f t="shared" si="14"/>
        <v/>
      </c>
    </row>
    <row r="966" spans="4:6" x14ac:dyDescent="0.35">
      <c r="D966" s="28"/>
      <c r="E966" s="28"/>
      <c r="F966" s="30" t="str">
        <f t="shared" si="14"/>
        <v/>
      </c>
    </row>
    <row r="967" spans="4:6" x14ac:dyDescent="0.35">
      <c r="D967" s="28"/>
      <c r="E967" s="28"/>
      <c r="F967" s="30" t="str">
        <f t="shared" ref="F967:F1000" si="15">IF(E967="","",E967/100)</f>
        <v/>
      </c>
    </row>
    <row r="968" spans="4:6" x14ac:dyDescent="0.35">
      <c r="D968" s="28"/>
      <c r="E968" s="28"/>
      <c r="F968" s="30" t="str">
        <f t="shared" si="15"/>
        <v/>
      </c>
    </row>
    <row r="969" spans="4:6" x14ac:dyDescent="0.35">
      <c r="D969" s="28"/>
      <c r="E969" s="28"/>
      <c r="F969" s="30" t="str">
        <f t="shared" si="15"/>
        <v/>
      </c>
    </row>
    <row r="970" spans="4:6" x14ac:dyDescent="0.35">
      <c r="D970" s="28"/>
      <c r="E970" s="28"/>
      <c r="F970" s="30" t="str">
        <f t="shared" si="15"/>
        <v/>
      </c>
    </row>
    <row r="971" spans="4:6" x14ac:dyDescent="0.35">
      <c r="D971" s="28"/>
      <c r="E971" s="28"/>
      <c r="F971" s="30" t="str">
        <f t="shared" si="15"/>
        <v/>
      </c>
    </row>
    <row r="972" spans="4:6" x14ac:dyDescent="0.35">
      <c r="D972" s="28"/>
      <c r="E972" s="28"/>
      <c r="F972" s="30" t="str">
        <f t="shared" si="15"/>
        <v/>
      </c>
    </row>
    <row r="973" spans="4:6" x14ac:dyDescent="0.35">
      <c r="D973" s="28"/>
      <c r="E973" s="28"/>
      <c r="F973" s="30" t="str">
        <f t="shared" si="15"/>
        <v/>
      </c>
    </row>
    <row r="974" spans="4:6" x14ac:dyDescent="0.35">
      <c r="D974" s="28"/>
      <c r="E974" s="28"/>
      <c r="F974" s="30" t="str">
        <f t="shared" si="15"/>
        <v/>
      </c>
    </row>
    <row r="975" spans="4:6" x14ac:dyDescent="0.35">
      <c r="D975" s="28"/>
      <c r="E975" s="28"/>
      <c r="F975" s="30" t="str">
        <f t="shared" si="15"/>
        <v/>
      </c>
    </row>
    <row r="976" spans="4:6" x14ac:dyDescent="0.35">
      <c r="D976" s="28"/>
      <c r="E976" s="28"/>
      <c r="F976" s="30" t="str">
        <f t="shared" si="15"/>
        <v/>
      </c>
    </row>
    <row r="977" spans="4:6" x14ac:dyDescent="0.35">
      <c r="D977" s="28"/>
      <c r="E977" s="28"/>
      <c r="F977" s="30" t="str">
        <f t="shared" si="15"/>
        <v/>
      </c>
    </row>
    <row r="978" spans="4:6" x14ac:dyDescent="0.35">
      <c r="D978" s="28"/>
      <c r="E978" s="28"/>
      <c r="F978" s="30" t="str">
        <f t="shared" si="15"/>
        <v/>
      </c>
    </row>
    <row r="979" spans="4:6" x14ac:dyDescent="0.35">
      <c r="D979" s="28"/>
      <c r="E979" s="28"/>
      <c r="F979" s="30" t="str">
        <f t="shared" si="15"/>
        <v/>
      </c>
    </row>
    <row r="980" spans="4:6" x14ac:dyDescent="0.35">
      <c r="D980" s="28"/>
      <c r="E980" s="28"/>
      <c r="F980" s="30" t="str">
        <f t="shared" si="15"/>
        <v/>
      </c>
    </row>
    <row r="981" spans="4:6" x14ac:dyDescent="0.35">
      <c r="D981" s="28"/>
      <c r="E981" s="28"/>
      <c r="F981" s="30" t="str">
        <f t="shared" si="15"/>
        <v/>
      </c>
    </row>
    <row r="982" spans="4:6" x14ac:dyDescent="0.35">
      <c r="D982" s="28"/>
      <c r="E982" s="28"/>
      <c r="F982" s="30" t="str">
        <f t="shared" si="15"/>
        <v/>
      </c>
    </row>
    <row r="983" spans="4:6" x14ac:dyDescent="0.35">
      <c r="D983" s="28"/>
      <c r="E983" s="28"/>
      <c r="F983" s="30" t="str">
        <f t="shared" si="15"/>
        <v/>
      </c>
    </row>
    <row r="984" spans="4:6" x14ac:dyDescent="0.35">
      <c r="D984" s="28"/>
      <c r="E984" s="28"/>
      <c r="F984" s="30" t="str">
        <f t="shared" si="15"/>
        <v/>
      </c>
    </row>
    <row r="985" spans="4:6" x14ac:dyDescent="0.35">
      <c r="D985" s="28"/>
      <c r="E985" s="28"/>
      <c r="F985" s="30" t="str">
        <f t="shared" si="15"/>
        <v/>
      </c>
    </row>
    <row r="986" spans="4:6" x14ac:dyDescent="0.35">
      <c r="D986" s="28"/>
      <c r="E986" s="28"/>
      <c r="F986" s="30" t="str">
        <f t="shared" si="15"/>
        <v/>
      </c>
    </row>
    <row r="987" spans="4:6" x14ac:dyDescent="0.35">
      <c r="D987" s="28"/>
      <c r="E987" s="28"/>
      <c r="F987" s="30" t="str">
        <f t="shared" si="15"/>
        <v/>
      </c>
    </row>
    <row r="988" spans="4:6" x14ac:dyDescent="0.35">
      <c r="D988" s="28"/>
      <c r="E988" s="28"/>
      <c r="F988" s="30" t="str">
        <f t="shared" si="15"/>
        <v/>
      </c>
    </row>
    <row r="989" spans="4:6" x14ac:dyDescent="0.35">
      <c r="D989" s="28"/>
      <c r="E989" s="28"/>
      <c r="F989" s="30" t="str">
        <f t="shared" si="15"/>
        <v/>
      </c>
    </row>
    <row r="990" spans="4:6" x14ac:dyDescent="0.35">
      <c r="D990" s="28"/>
      <c r="E990" s="28"/>
      <c r="F990" s="30" t="str">
        <f t="shared" si="15"/>
        <v/>
      </c>
    </row>
    <row r="991" spans="4:6" x14ac:dyDescent="0.35">
      <c r="D991" s="28"/>
      <c r="E991" s="28"/>
      <c r="F991" s="30" t="str">
        <f t="shared" si="15"/>
        <v/>
      </c>
    </row>
    <row r="992" spans="4:6" x14ac:dyDescent="0.35">
      <c r="D992" s="28"/>
      <c r="E992" s="28"/>
      <c r="F992" s="30" t="str">
        <f t="shared" si="15"/>
        <v/>
      </c>
    </row>
    <row r="993" spans="4:6" x14ac:dyDescent="0.35">
      <c r="D993" s="28"/>
      <c r="E993" s="28"/>
      <c r="F993" s="30" t="str">
        <f t="shared" si="15"/>
        <v/>
      </c>
    </row>
    <row r="994" spans="4:6" x14ac:dyDescent="0.35">
      <c r="D994" s="28"/>
      <c r="E994" s="28"/>
      <c r="F994" s="30" t="str">
        <f t="shared" si="15"/>
        <v/>
      </c>
    </row>
    <row r="995" spans="4:6" x14ac:dyDescent="0.35">
      <c r="D995" s="28"/>
      <c r="E995" s="28"/>
      <c r="F995" s="30" t="str">
        <f t="shared" si="15"/>
        <v/>
      </c>
    </row>
    <row r="996" spans="4:6" x14ac:dyDescent="0.35">
      <c r="D996" s="28"/>
      <c r="E996" s="28"/>
      <c r="F996" s="30" t="str">
        <f t="shared" si="15"/>
        <v/>
      </c>
    </row>
    <row r="997" spans="4:6" x14ac:dyDescent="0.35">
      <c r="D997" s="28"/>
      <c r="E997" s="28"/>
      <c r="F997" s="30" t="str">
        <f t="shared" si="15"/>
        <v/>
      </c>
    </row>
    <row r="998" spans="4:6" x14ac:dyDescent="0.35">
      <c r="D998" s="28"/>
      <c r="E998" s="28"/>
      <c r="F998" s="30" t="str">
        <f t="shared" si="15"/>
        <v/>
      </c>
    </row>
    <row r="999" spans="4:6" x14ac:dyDescent="0.35">
      <c r="D999" s="28"/>
      <c r="E999" s="28"/>
      <c r="F999" s="30" t="str">
        <f t="shared" si="15"/>
        <v/>
      </c>
    </row>
    <row r="1000" spans="4:6" x14ac:dyDescent="0.35">
      <c r="D1000" s="28"/>
      <c r="E1000" s="28"/>
      <c r="F1000" s="30" t="str">
        <f t="shared" si="15"/>
        <v/>
      </c>
    </row>
  </sheetData>
  <sheetProtection sheet="1" objects="1" scenarios="1"/>
  <mergeCells count="1">
    <mergeCell ref="C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5" tint="-0.249977111117893"/>
    <pageSetUpPr fitToPage="1"/>
  </sheetPr>
  <dimension ref="B1:I22"/>
  <sheetViews>
    <sheetView showGridLines="0" showRowColHeaders="0" workbookViewId="0">
      <selection activeCell="C11" sqref="C11"/>
    </sheetView>
  </sheetViews>
  <sheetFormatPr defaultColWidth="9.1796875" defaultRowHeight="14.5" x14ac:dyDescent="0.35"/>
  <cols>
    <col min="1" max="1" width="1.453125" style="7" customWidth="1"/>
    <col min="2" max="2" width="1.81640625" style="7" customWidth="1"/>
    <col min="3" max="3" width="38.453125" style="7" customWidth="1"/>
    <col min="4" max="4" width="27.54296875" style="7" customWidth="1"/>
    <col min="5" max="5" width="29.453125" style="8" customWidth="1"/>
    <col min="6" max="6" width="33.54296875" style="8" customWidth="1"/>
    <col min="7" max="7" width="45.453125" style="8" customWidth="1"/>
    <col min="8" max="8" width="34.81640625" style="7" customWidth="1"/>
    <col min="9" max="9" width="24.453125" style="7" customWidth="1"/>
    <col min="10" max="10" width="19.453125" style="7" customWidth="1"/>
    <col min="11" max="11" width="39.81640625" style="7" customWidth="1"/>
    <col min="12" max="12" width="50.54296875" style="7" customWidth="1"/>
    <col min="13" max="13" width="36.453125" style="7" customWidth="1"/>
    <col min="14" max="14" width="24.54296875" style="7" customWidth="1"/>
    <col min="15" max="15" width="44.1796875" style="7" bestFit="1" customWidth="1"/>
    <col min="16" max="16" width="38.54296875" style="7" customWidth="1"/>
    <col min="17" max="17" width="39.81640625" style="7" customWidth="1"/>
    <col min="18" max="16384" width="9.1796875" style="7"/>
  </cols>
  <sheetData>
    <row r="1" spans="2:8" ht="9.75" customHeight="1" x14ac:dyDescent="0.35">
      <c r="E1" s="7"/>
      <c r="H1" s="8"/>
    </row>
    <row r="2" spans="2:8" ht="45.75" customHeight="1" x14ac:dyDescent="0.35">
      <c r="E2" s="7"/>
      <c r="H2" s="8"/>
    </row>
    <row r="3" spans="2:8" ht="19.5" customHeight="1" x14ac:dyDescent="0.35">
      <c r="C3" s="6" t="s">
        <v>37</v>
      </c>
      <c r="D3" s="6"/>
      <c r="E3" s="7"/>
      <c r="G3" s="7"/>
      <c r="H3" s="8"/>
    </row>
    <row r="4" spans="2:8" x14ac:dyDescent="0.35">
      <c r="C4" s="9" t="s">
        <v>38</v>
      </c>
      <c r="E4" s="7"/>
      <c r="G4" s="7"/>
    </row>
    <row r="5" spans="2:8" x14ac:dyDescent="0.35">
      <c r="C5" s="9" t="s">
        <v>39</v>
      </c>
      <c r="E5" s="7"/>
      <c r="H5" s="8"/>
    </row>
    <row r="6" spans="2:8" x14ac:dyDescent="0.35">
      <c r="B6" s="9"/>
    </row>
    <row r="8" spans="2:8" x14ac:dyDescent="0.35">
      <c r="C8" s="185" t="s">
        <v>40</v>
      </c>
      <c r="D8" s="186"/>
      <c r="E8" s="187"/>
      <c r="F8" s="186" t="s">
        <v>44</v>
      </c>
      <c r="G8" s="186"/>
      <c r="H8" s="187"/>
    </row>
    <row r="9" spans="2:8" ht="34.5" customHeight="1" x14ac:dyDescent="0.35">
      <c r="C9" s="19" t="s">
        <v>41</v>
      </c>
      <c r="D9" s="19" t="s">
        <v>42</v>
      </c>
      <c r="E9" s="19" t="s">
        <v>43</v>
      </c>
      <c r="F9" s="19" t="s">
        <v>45</v>
      </c>
      <c r="G9" s="19" t="s">
        <v>50</v>
      </c>
      <c r="H9" s="20" t="s">
        <v>46</v>
      </c>
    </row>
    <row r="10" spans="2:8" x14ac:dyDescent="0.35">
      <c r="C10" s="10" t="s">
        <v>99</v>
      </c>
      <c r="D10" s="10"/>
      <c r="E10" s="10"/>
      <c r="F10" s="10"/>
      <c r="G10" s="10"/>
      <c r="H10" s="21"/>
    </row>
    <row r="11" spans="2:8" x14ac:dyDescent="0.35">
      <c r="C11" s="10" t="s">
        <v>100</v>
      </c>
      <c r="D11" s="10"/>
      <c r="E11" s="10"/>
      <c r="F11" s="10"/>
      <c r="G11" s="10"/>
      <c r="H11" s="21"/>
    </row>
    <row r="12" spans="2:8" x14ac:dyDescent="0.35">
      <c r="C12" s="10" t="s">
        <v>101</v>
      </c>
      <c r="D12" s="10"/>
      <c r="E12" s="10"/>
      <c r="F12" s="10"/>
      <c r="G12" s="10"/>
      <c r="H12" s="21"/>
    </row>
    <row r="13" spans="2:8" x14ac:dyDescent="0.35">
      <c r="C13" s="10"/>
      <c r="D13" s="10"/>
      <c r="E13" s="10"/>
      <c r="F13" s="10"/>
      <c r="G13" s="10"/>
      <c r="H13" s="21"/>
    </row>
    <row r="14" spans="2:8" x14ac:dyDescent="0.35">
      <c r="C14" s="10"/>
      <c r="D14" s="10"/>
      <c r="E14" s="10"/>
      <c r="F14" s="10"/>
      <c r="G14" s="10"/>
      <c r="H14" s="21"/>
    </row>
    <row r="15" spans="2:8" x14ac:dyDescent="0.35">
      <c r="C15" s="10"/>
      <c r="D15" s="10"/>
      <c r="E15" s="10"/>
      <c r="F15" s="10"/>
      <c r="G15" s="10"/>
      <c r="H15" s="21"/>
    </row>
    <row r="16" spans="2:8" x14ac:dyDescent="0.35">
      <c r="C16" s="10"/>
      <c r="D16" s="10"/>
      <c r="E16" s="10"/>
      <c r="F16" s="10"/>
      <c r="G16" s="10"/>
      <c r="H16" s="21"/>
    </row>
    <row r="17" spans="3:9" x14ac:dyDescent="0.35">
      <c r="C17" s="10"/>
      <c r="D17" s="10"/>
      <c r="E17" s="10"/>
      <c r="F17" s="10"/>
      <c r="G17" s="10"/>
      <c r="H17" s="21"/>
      <c r="I17" s="22"/>
    </row>
    <row r="18" spans="3:9" x14ac:dyDescent="0.35">
      <c r="C18" s="10"/>
      <c r="D18" s="10"/>
      <c r="E18" s="10"/>
      <c r="F18" s="10"/>
      <c r="G18" s="10"/>
      <c r="H18" s="21"/>
    </row>
    <row r="19" spans="3:9" x14ac:dyDescent="0.35">
      <c r="C19" s="10"/>
      <c r="D19" s="10"/>
      <c r="E19" s="10"/>
      <c r="F19" s="10"/>
      <c r="G19" s="10"/>
      <c r="H19" s="21"/>
    </row>
    <row r="20" spans="3:9" x14ac:dyDescent="0.35">
      <c r="C20" s="10"/>
      <c r="D20" s="10"/>
      <c r="E20" s="10"/>
      <c r="F20" s="10"/>
      <c r="G20" s="10"/>
      <c r="H20" s="21"/>
    </row>
    <row r="21" spans="3:9" x14ac:dyDescent="0.35">
      <c r="C21" s="10"/>
      <c r="D21" s="10"/>
      <c r="E21" s="10"/>
      <c r="F21" s="10"/>
      <c r="G21" s="10"/>
      <c r="H21" s="21"/>
    </row>
    <row r="22" spans="3:9" x14ac:dyDescent="0.35">
      <c r="C22" s="10"/>
      <c r="D22" s="10"/>
      <c r="E22" s="10"/>
      <c r="F22" s="10"/>
      <c r="G22" s="10"/>
      <c r="H22" s="21"/>
    </row>
  </sheetData>
  <mergeCells count="2">
    <mergeCell ref="C8:E8"/>
    <mergeCell ref="F8:H8"/>
  </mergeCells>
  <conditionalFormatting sqref="C10:H22">
    <cfRule type="expression" dxfId="0" priority="1">
      <formula>MOD(ROW(),2)=1</formula>
    </cfRule>
  </conditionalFormatting>
  <pageMargins left="0.7" right="0.7" top="0.75" bottom="0.75" header="0.3" footer="0.3"/>
  <pageSetup paperSize="8" scale="1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Admin">
    <tabColor theme="0" tint="-0.499984740745262"/>
  </sheetPr>
  <dimension ref="B3:AK293"/>
  <sheetViews>
    <sheetView topLeftCell="Q2" zoomScale="118" zoomScaleNormal="118" workbookViewId="0">
      <selection activeCell="U14" sqref="U14"/>
    </sheetView>
  </sheetViews>
  <sheetFormatPr defaultRowHeight="14.5" x14ac:dyDescent="0.35"/>
  <cols>
    <col min="1" max="1" width="4.81640625" customWidth="1"/>
    <col min="3" max="3" width="2.453125" customWidth="1"/>
    <col min="5" max="5" width="2.1796875" customWidth="1"/>
    <col min="6" max="6" width="35.453125" customWidth="1"/>
    <col min="7" max="7" width="3.1796875" customWidth="1"/>
    <col min="11" max="11" width="14.453125" customWidth="1"/>
    <col min="14" max="15" width="8.54296875"/>
    <col min="16" max="23" width="20" customWidth="1"/>
    <col min="24" max="25" width="13.54296875" customWidth="1"/>
    <col min="27" max="27" width="7.54296875" customWidth="1"/>
    <col min="28" max="28" width="17.26953125" customWidth="1"/>
    <col min="29" max="29" width="87.453125" customWidth="1"/>
    <col min="33" max="33" width="18.54296875" customWidth="1"/>
    <col min="34" max="34" width="43" customWidth="1"/>
    <col min="35" max="37" width="14.81640625" customWidth="1"/>
  </cols>
  <sheetData>
    <row r="3" spans="2:37" ht="23.5" x14ac:dyDescent="0.35">
      <c r="B3" s="16" t="s">
        <v>33</v>
      </c>
      <c r="D3" s="16" t="s">
        <v>32</v>
      </c>
      <c r="F3" s="16" t="s">
        <v>31</v>
      </c>
      <c r="H3" s="17" t="s">
        <v>25</v>
      </c>
      <c r="I3" s="16"/>
      <c r="K3" s="17" t="s">
        <v>34</v>
      </c>
      <c r="L3" s="16" t="s">
        <v>35</v>
      </c>
      <c r="M3" s="16" t="s">
        <v>36</v>
      </c>
      <c r="N3" s="11"/>
      <c r="O3" s="17" t="s">
        <v>426</v>
      </c>
      <c r="P3" s="16" t="s">
        <v>99</v>
      </c>
      <c r="Q3" s="16" t="s">
        <v>100</v>
      </c>
      <c r="R3" s="16" t="s">
        <v>101</v>
      </c>
      <c r="S3" s="18"/>
      <c r="U3" t="str">
        <f>Avrop!D2</f>
        <v>Ange kommun</v>
      </c>
      <c r="V3" t="e">
        <f>INDEX($AB$4:$AC$293,MATCH($U$3,$AC$4:$AC$293,0),1)</f>
        <v>#N/A</v>
      </c>
      <c r="W3" s="17" t="s">
        <v>424</v>
      </c>
      <c r="X3" s="108" t="s">
        <v>99</v>
      </c>
      <c r="Y3" s="108" t="s">
        <v>100</v>
      </c>
      <c r="Z3" s="108" t="s">
        <v>101</v>
      </c>
      <c r="AB3" s="92" t="s">
        <v>401</v>
      </c>
      <c r="AC3" s="92" t="s">
        <v>400</v>
      </c>
      <c r="AE3" s="17" t="s">
        <v>53</v>
      </c>
      <c r="AH3" s="101" t="s">
        <v>419</v>
      </c>
      <c r="AI3" s="105" t="s">
        <v>99</v>
      </c>
      <c r="AJ3" s="105" t="s">
        <v>100</v>
      </c>
      <c r="AK3" s="105" t="s">
        <v>101</v>
      </c>
    </row>
    <row r="4" spans="2:37" ht="43.5" x14ac:dyDescent="0.35">
      <c r="B4" t="s">
        <v>16</v>
      </c>
      <c r="D4" t="s">
        <v>0</v>
      </c>
      <c r="F4" s="34" t="s">
        <v>68</v>
      </c>
      <c r="H4" t="s">
        <v>26</v>
      </c>
      <c r="I4" s="4">
        <v>0.01</v>
      </c>
      <c r="K4" s="1"/>
      <c r="O4" t="str">
        <f>_xlfn.CONCAT(IF(Avrop!M5="JA",Avrop!L5,"No"),IF(Avrop!M6="JA",Avrop!L6,"No"),IF(Avrop!M7="JA",Avrop!L7,"No"))</f>
        <v>NoNoNo</v>
      </c>
      <c r="W4" t="s">
        <v>428</v>
      </c>
      <c r="X4" s="32" t="s">
        <v>99</v>
      </c>
      <c r="Y4" s="33"/>
      <c r="Z4" t="s">
        <v>101</v>
      </c>
      <c r="AB4" s="93" t="s">
        <v>65</v>
      </c>
      <c r="AC4" s="94" t="s">
        <v>192</v>
      </c>
      <c r="AD4" s="95"/>
      <c r="AE4">
        <v>1</v>
      </c>
      <c r="AI4">
        <f>IF(COUNTIF(Avrop!$L$10:$L$13,"JA")=4,1,0)</f>
        <v>1</v>
      </c>
      <c r="AJ4">
        <f>IF(COUNTIF(Avrop!$M$10:$M$13,"JA")=4,1,0)</f>
        <v>1</v>
      </c>
      <c r="AK4">
        <f>IF(COUNTIF(Avrop!$N$10:$N$13,"JA")=4,1,0)</f>
        <v>1</v>
      </c>
    </row>
    <row r="5" spans="2:37" ht="43.5" x14ac:dyDescent="0.35">
      <c r="B5" t="s">
        <v>17</v>
      </c>
      <c r="D5" t="s">
        <v>1</v>
      </c>
      <c r="F5" s="34" t="s">
        <v>70</v>
      </c>
      <c r="H5" t="s">
        <v>27</v>
      </c>
      <c r="I5" s="4">
        <v>0.02</v>
      </c>
      <c r="K5" s="1"/>
      <c r="O5" t="s">
        <v>60</v>
      </c>
      <c r="P5" s="32" t="str">
        <f>IF(AI4=1,INDEX($W$3:$Z$11,MATCH($O$4,$W$3:$W$11,0),MATCH(P$3,$W$3:$Z$3,0)),"")</f>
        <v>Explizit</v>
      </c>
      <c r="Q5" s="32" t="str">
        <f>IF(AJ4=1,INDEX($W$3:$Z$11,MATCH($O$4,$W$3:$W$11,0),MATCH(Q$3,$W$3:$Z$3,0)),"")</f>
        <v>Multisoft</v>
      </c>
      <c r="R5" s="32" t="str">
        <f>IF(AK4=1,INDEX($W$3:$Z$11,MATCH($O$4,$W$3:$W$11,0),MATCH(R$3,$W$3:$Z$3,0)),"")</f>
        <v>Rbok</v>
      </c>
      <c r="W5" t="s">
        <v>429</v>
      </c>
      <c r="X5" s="32" t="s">
        <v>99</v>
      </c>
      <c r="Z5" t="s">
        <v>101</v>
      </c>
      <c r="AA5" s="13"/>
      <c r="AB5" s="96" t="s">
        <v>65</v>
      </c>
      <c r="AC5" t="s">
        <v>173</v>
      </c>
      <c r="AD5" s="97"/>
    </row>
    <row r="6" spans="2:37" x14ac:dyDescent="0.35">
      <c r="B6" t="s">
        <v>18</v>
      </c>
      <c r="D6" t="s">
        <v>2</v>
      </c>
      <c r="F6" s="36" t="s">
        <v>71</v>
      </c>
      <c r="H6" t="s">
        <v>29</v>
      </c>
      <c r="I6" s="4"/>
      <c r="K6" s="1"/>
      <c r="P6" s="32"/>
      <c r="Q6" s="33"/>
      <c r="R6" s="33"/>
      <c r="W6" t="s">
        <v>430</v>
      </c>
      <c r="X6" s="32" t="s">
        <v>99</v>
      </c>
      <c r="Y6" s="33" t="s">
        <v>100</v>
      </c>
      <c r="Z6" t="s">
        <v>101</v>
      </c>
      <c r="AA6" s="13"/>
      <c r="AB6" s="96" t="s">
        <v>65</v>
      </c>
      <c r="AC6" t="s">
        <v>231</v>
      </c>
      <c r="AD6" s="97"/>
    </row>
    <row r="7" spans="2:37" x14ac:dyDescent="0.35">
      <c r="B7" t="s">
        <v>19</v>
      </c>
      <c r="D7" t="s">
        <v>3</v>
      </c>
      <c r="F7" s="36" t="s">
        <v>72</v>
      </c>
      <c r="H7" t="s">
        <v>30</v>
      </c>
      <c r="I7" s="4"/>
      <c r="K7" s="1"/>
      <c r="W7" t="s">
        <v>425</v>
      </c>
      <c r="X7" s="32" t="s">
        <v>99</v>
      </c>
      <c r="Z7" t="s">
        <v>101</v>
      </c>
      <c r="AA7" s="13"/>
      <c r="AB7" s="96" t="s">
        <v>67</v>
      </c>
      <c r="AC7" t="s">
        <v>363</v>
      </c>
      <c r="AD7" s="97"/>
    </row>
    <row r="8" spans="2:37" x14ac:dyDescent="0.35">
      <c r="D8" t="s">
        <v>4</v>
      </c>
      <c r="F8" s="36" t="s">
        <v>73</v>
      </c>
      <c r="K8" s="1"/>
      <c r="P8" s="32"/>
      <c r="Q8" s="33"/>
      <c r="R8" s="33"/>
      <c r="W8" t="s">
        <v>431</v>
      </c>
      <c r="X8" s="32" t="s">
        <v>99</v>
      </c>
      <c r="Z8" t="s">
        <v>101</v>
      </c>
      <c r="AA8" s="13"/>
      <c r="AB8" s="96" t="s">
        <v>66</v>
      </c>
      <c r="AC8" t="s">
        <v>277</v>
      </c>
      <c r="AD8" s="97"/>
    </row>
    <row r="9" spans="2:37" x14ac:dyDescent="0.35">
      <c r="D9" t="s">
        <v>5</v>
      </c>
      <c r="F9" s="36" t="s">
        <v>74</v>
      </c>
      <c r="K9" s="1"/>
      <c r="P9" s="32"/>
      <c r="Q9" s="33"/>
      <c r="R9" s="33"/>
      <c r="W9" t="s">
        <v>432</v>
      </c>
      <c r="X9" s="32" t="s">
        <v>99</v>
      </c>
      <c r="Z9" t="s">
        <v>101</v>
      </c>
      <c r="AA9" s="13"/>
      <c r="AB9" s="96" t="s">
        <v>67</v>
      </c>
      <c r="AC9" t="s">
        <v>396</v>
      </c>
      <c r="AD9" s="97"/>
    </row>
    <row r="10" spans="2:37" ht="29" x14ac:dyDescent="0.35">
      <c r="D10" t="s">
        <v>6</v>
      </c>
      <c r="F10" s="34" t="s">
        <v>75</v>
      </c>
      <c r="K10" s="1"/>
      <c r="P10" s="32"/>
      <c r="Q10" s="33"/>
      <c r="R10" s="33"/>
      <c r="W10" t="s">
        <v>433</v>
      </c>
      <c r="X10" s="32" t="s">
        <v>99</v>
      </c>
      <c r="Z10" t="s">
        <v>101</v>
      </c>
      <c r="AA10" s="13"/>
      <c r="AB10" s="96" t="s">
        <v>67</v>
      </c>
      <c r="AC10" t="s">
        <v>370</v>
      </c>
      <c r="AD10" s="97"/>
    </row>
    <row r="11" spans="2:37" x14ac:dyDescent="0.35">
      <c r="F11" s="34" t="s">
        <v>77</v>
      </c>
      <c r="K11" s="1"/>
      <c r="P11" s="32"/>
      <c r="Q11" s="33"/>
      <c r="R11" s="33"/>
      <c r="W11" t="s">
        <v>427</v>
      </c>
      <c r="X11" s="32" t="s">
        <v>99</v>
      </c>
      <c r="Y11" s="33" t="s">
        <v>100</v>
      </c>
      <c r="Z11" t="s">
        <v>101</v>
      </c>
      <c r="AA11" s="13"/>
      <c r="AB11" s="96" t="s">
        <v>65</v>
      </c>
      <c r="AC11" t="s">
        <v>213</v>
      </c>
      <c r="AD11" s="97"/>
    </row>
    <row r="12" spans="2:37" x14ac:dyDescent="0.35">
      <c r="F12" s="34" t="s">
        <v>78</v>
      </c>
      <c r="K12" s="1"/>
      <c r="P12" s="32"/>
      <c r="Q12" s="33"/>
      <c r="R12" s="33"/>
      <c r="AB12" s="96" t="s">
        <v>66</v>
      </c>
      <c r="AC12" t="s">
        <v>305</v>
      </c>
      <c r="AD12" s="97"/>
    </row>
    <row r="13" spans="2:37" x14ac:dyDescent="0.35">
      <c r="F13" s="34" t="s">
        <v>79</v>
      </c>
      <c r="K13" s="1"/>
      <c r="AB13" s="96" t="s">
        <v>65</v>
      </c>
      <c r="AC13" t="s">
        <v>223</v>
      </c>
      <c r="AD13" s="97"/>
    </row>
    <row r="14" spans="2:37" ht="29" x14ac:dyDescent="0.35">
      <c r="F14" s="34" t="s">
        <v>80</v>
      </c>
      <c r="K14" s="1"/>
      <c r="X14" s="108" t="s">
        <v>99</v>
      </c>
      <c r="Y14" s="108" t="s">
        <v>100</v>
      </c>
      <c r="Z14" s="108" t="s">
        <v>101</v>
      </c>
      <c r="AB14" s="96" t="s">
        <v>67</v>
      </c>
      <c r="AC14" t="s">
        <v>338</v>
      </c>
      <c r="AD14" s="97"/>
    </row>
    <row r="15" spans="2:37" ht="29" x14ac:dyDescent="0.35">
      <c r="F15" s="34" t="s">
        <v>82</v>
      </c>
      <c r="W15" s="108" t="s">
        <v>63</v>
      </c>
      <c r="X15" t="s">
        <v>106</v>
      </c>
      <c r="Z15" t="s">
        <v>106</v>
      </c>
      <c r="AB15" s="96" t="s">
        <v>67</v>
      </c>
      <c r="AC15" t="s">
        <v>357</v>
      </c>
      <c r="AD15" s="97"/>
    </row>
    <row r="16" spans="2:37" ht="29" x14ac:dyDescent="0.35">
      <c r="F16" s="34" t="s">
        <v>83</v>
      </c>
      <c r="W16" s="108" t="s">
        <v>64</v>
      </c>
      <c r="X16" t="s">
        <v>106</v>
      </c>
      <c r="Z16" t="s">
        <v>106</v>
      </c>
      <c r="AB16" s="96" t="s">
        <v>67</v>
      </c>
      <c r="AC16" t="s">
        <v>399</v>
      </c>
      <c r="AD16" s="97"/>
    </row>
    <row r="17" spans="6:30" ht="29" x14ac:dyDescent="0.35">
      <c r="F17" s="34" t="s">
        <v>84</v>
      </c>
      <c r="W17" s="108" t="s">
        <v>403</v>
      </c>
      <c r="X17" t="s">
        <v>106</v>
      </c>
      <c r="Y17" t="s">
        <v>106</v>
      </c>
      <c r="Z17" t="s">
        <v>106</v>
      </c>
      <c r="AB17" s="96" t="s">
        <v>65</v>
      </c>
      <c r="AC17" t="s">
        <v>259</v>
      </c>
      <c r="AD17" s="97"/>
    </row>
    <row r="18" spans="6:30" ht="29" x14ac:dyDescent="0.35">
      <c r="F18" s="38" t="s">
        <v>85</v>
      </c>
      <c r="AB18" s="96" t="s">
        <v>65</v>
      </c>
      <c r="AC18" t="s">
        <v>203</v>
      </c>
      <c r="AD18" s="97"/>
    </row>
    <row r="19" spans="6:30" x14ac:dyDescent="0.35">
      <c r="F19" s="39" t="s">
        <v>86</v>
      </c>
      <c r="AB19" s="96" t="s">
        <v>67</v>
      </c>
      <c r="AC19" t="s">
        <v>329</v>
      </c>
      <c r="AD19" s="97"/>
    </row>
    <row r="20" spans="6:30" x14ac:dyDescent="0.35">
      <c r="F20" s="41" t="s">
        <v>88</v>
      </c>
      <c r="AB20" s="96" t="s">
        <v>65</v>
      </c>
      <c r="AC20" t="s">
        <v>208</v>
      </c>
      <c r="AD20" s="97"/>
    </row>
    <row r="21" spans="6:30" x14ac:dyDescent="0.35">
      <c r="F21" s="41" t="s">
        <v>89</v>
      </c>
      <c r="AB21" s="96" t="s">
        <v>66</v>
      </c>
      <c r="AC21" t="s">
        <v>315</v>
      </c>
      <c r="AD21" s="97"/>
    </row>
    <row r="22" spans="6:30" ht="29" x14ac:dyDescent="0.35">
      <c r="F22" s="41" t="s">
        <v>90</v>
      </c>
      <c r="AB22" s="96" t="s">
        <v>64</v>
      </c>
      <c r="AC22" t="s">
        <v>157</v>
      </c>
      <c r="AD22" s="97"/>
    </row>
    <row r="23" spans="6:30" ht="29" x14ac:dyDescent="0.35">
      <c r="F23" s="34" t="s">
        <v>91</v>
      </c>
      <c r="AB23" s="96" t="s">
        <v>62</v>
      </c>
      <c r="AC23" t="s">
        <v>122</v>
      </c>
      <c r="AD23" s="97"/>
    </row>
    <row r="24" spans="6:30" x14ac:dyDescent="0.35">
      <c r="F24" s="1"/>
      <c r="AB24" s="96" t="s">
        <v>63</v>
      </c>
      <c r="AC24" t="s">
        <v>133</v>
      </c>
      <c r="AD24" s="97"/>
    </row>
    <row r="25" spans="6:30" x14ac:dyDescent="0.35">
      <c r="F25" s="1"/>
      <c r="P25" s="14"/>
      <c r="AB25" s="96" t="s">
        <v>67</v>
      </c>
      <c r="AC25" t="s">
        <v>380</v>
      </c>
      <c r="AD25" s="97"/>
    </row>
    <row r="26" spans="6:30" x14ac:dyDescent="0.35">
      <c r="F26" s="1"/>
      <c r="P26" s="15"/>
      <c r="AB26" s="96" t="s">
        <v>66</v>
      </c>
      <c r="AC26" t="s">
        <v>291</v>
      </c>
      <c r="AD26" s="97"/>
    </row>
    <row r="27" spans="6:30" x14ac:dyDescent="0.35">
      <c r="F27" s="1"/>
      <c r="AB27" s="96" t="s">
        <v>67</v>
      </c>
      <c r="AC27" t="s">
        <v>369</v>
      </c>
      <c r="AD27" s="97"/>
    </row>
    <row r="28" spans="6:30" x14ac:dyDescent="0.35">
      <c r="AB28" s="96" t="s">
        <v>65</v>
      </c>
      <c r="AC28" t="s">
        <v>234</v>
      </c>
      <c r="AD28" s="97"/>
    </row>
    <row r="29" spans="6:30" x14ac:dyDescent="0.35">
      <c r="AB29" s="96" t="s">
        <v>65</v>
      </c>
      <c r="AC29" t="s">
        <v>263</v>
      </c>
      <c r="AD29" s="97"/>
    </row>
    <row r="30" spans="6:30" x14ac:dyDescent="0.35">
      <c r="Y30" s="32"/>
      <c r="AB30" s="96" t="s">
        <v>67</v>
      </c>
      <c r="AC30" t="s">
        <v>385</v>
      </c>
      <c r="AD30" s="97"/>
    </row>
    <row r="31" spans="6:30" x14ac:dyDescent="0.35">
      <c r="Y31" s="33"/>
      <c r="AB31" s="96" t="s">
        <v>65</v>
      </c>
      <c r="AC31" t="s">
        <v>189</v>
      </c>
      <c r="AD31" s="97"/>
    </row>
    <row r="32" spans="6:30" x14ac:dyDescent="0.35">
      <c r="Y32" s="33"/>
      <c r="AB32" s="96" t="s">
        <v>67</v>
      </c>
      <c r="AC32" t="s">
        <v>333</v>
      </c>
      <c r="AD32" s="97"/>
    </row>
    <row r="33" spans="28:30" x14ac:dyDescent="0.35">
      <c r="AB33" s="96" t="s">
        <v>67</v>
      </c>
      <c r="AC33" t="s">
        <v>398</v>
      </c>
      <c r="AD33" s="97"/>
    </row>
    <row r="34" spans="28:30" x14ac:dyDescent="0.35">
      <c r="AB34" s="96" t="s">
        <v>67</v>
      </c>
      <c r="AC34" t="s">
        <v>351</v>
      </c>
      <c r="AD34" s="97"/>
    </row>
    <row r="35" spans="28:30" x14ac:dyDescent="0.35">
      <c r="AB35" s="96" t="s">
        <v>65</v>
      </c>
      <c r="AC35" t="s">
        <v>200</v>
      </c>
      <c r="AD35" s="97"/>
    </row>
    <row r="36" spans="28:30" x14ac:dyDescent="0.35">
      <c r="AB36" s="96" t="s">
        <v>65</v>
      </c>
      <c r="AC36" t="s">
        <v>244</v>
      </c>
      <c r="AD36" s="97"/>
    </row>
    <row r="37" spans="28:30" x14ac:dyDescent="0.35">
      <c r="AB37" s="96" t="s">
        <v>67</v>
      </c>
      <c r="AC37" t="s">
        <v>339</v>
      </c>
      <c r="AD37" s="97"/>
    </row>
    <row r="38" spans="28:30" x14ac:dyDescent="0.35">
      <c r="AB38" s="96" t="s">
        <v>65</v>
      </c>
      <c r="AC38" t="s">
        <v>164</v>
      </c>
      <c r="AD38" s="97"/>
    </row>
    <row r="39" spans="28:30" x14ac:dyDescent="0.35">
      <c r="AB39" s="96" t="s">
        <v>62</v>
      </c>
      <c r="AC39" t="s">
        <v>125</v>
      </c>
      <c r="AD39" s="97"/>
    </row>
    <row r="40" spans="28:30" x14ac:dyDescent="0.35">
      <c r="AB40" s="96" t="s">
        <v>65</v>
      </c>
      <c r="AC40" t="s">
        <v>186</v>
      </c>
      <c r="AD40" s="97"/>
    </row>
    <row r="41" spans="28:30" x14ac:dyDescent="0.35">
      <c r="AB41" s="96" t="s">
        <v>67</v>
      </c>
      <c r="AC41" t="s">
        <v>376</v>
      </c>
      <c r="AD41" s="97"/>
    </row>
    <row r="42" spans="28:30" x14ac:dyDescent="0.35">
      <c r="AB42" s="96" t="s">
        <v>66</v>
      </c>
      <c r="AC42" t="s">
        <v>281</v>
      </c>
      <c r="AD42" s="97"/>
    </row>
    <row r="43" spans="28:30" x14ac:dyDescent="0.35">
      <c r="AB43" s="96" t="s">
        <v>65</v>
      </c>
      <c r="AC43" t="s">
        <v>165</v>
      </c>
      <c r="AD43" s="97"/>
    </row>
    <row r="44" spans="28:30" x14ac:dyDescent="0.35">
      <c r="AB44" s="96" t="s">
        <v>65</v>
      </c>
      <c r="AC44" t="s">
        <v>188</v>
      </c>
      <c r="AD44" s="97"/>
    </row>
    <row r="45" spans="28:30" x14ac:dyDescent="0.35">
      <c r="AB45" s="96" t="s">
        <v>64</v>
      </c>
      <c r="AC45" t="s">
        <v>149</v>
      </c>
      <c r="AD45" s="97"/>
    </row>
    <row r="46" spans="28:30" x14ac:dyDescent="0.35">
      <c r="AB46" s="96" t="s">
        <v>66</v>
      </c>
      <c r="AC46" t="s">
        <v>322</v>
      </c>
      <c r="AD46" s="97"/>
    </row>
    <row r="47" spans="28:30" x14ac:dyDescent="0.35">
      <c r="AB47" s="96" t="s">
        <v>65</v>
      </c>
      <c r="AC47" t="s">
        <v>228</v>
      </c>
      <c r="AD47" s="97"/>
    </row>
    <row r="48" spans="28:30" x14ac:dyDescent="0.35">
      <c r="AB48" s="96" t="s">
        <v>65</v>
      </c>
      <c r="AC48" t="s">
        <v>253</v>
      </c>
      <c r="AD48" s="97"/>
    </row>
    <row r="49" spans="28:30" x14ac:dyDescent="0.35">
      <c r="AB49" s="96" t="s">
        <v>66</v>
      </c>
      <c r="AC49" t="s">
        <v>303</v>
      </c>
      <c r="AD49" s="97"/>
    </row>
    <row r="50" spans="28:30" x14ac:dyDescent="0.35">
      <c r="AB50" s="96" t="s">
        <v>67</v>
      </c>
      <c r="AC50" t="s">
        <v>367</v>
      </c>
      <c r="AD50" s="97"/>
    </row>
    <row r="51" spans="28:30" x14ac:dyDescent="0.35">
      <c r="AB51" s="96" t="s">
        <v>66</v>
      </c>
      <c r="AC51" t="s">
        <v>320</v>
      </c>
      <c r="AD51" s="97"/>
    </row>
    <row r="52" spans="28:30" x14ac:dyDescent="0.35">
      <c r="AB52" s="96" t="s">
        <v>65</v>
      </c>
      <c r="AC52" t="s">
        <v>197</v>
      </c>
      <c r="AD52" s="97"/>
    </row>
    <row r="53" spans="28:30" x14ac:dyDescent="0.35">
      <c r="AB53" s="96" t="s">
        <v>66</v>
      </c>
      <c r="AC53" t="s">
        <v>306</v>
      </c>
      <c r="AD53" s="97"/>
    </row>
    <row r="54" spans="28:30" x14ac:dyDescent="0.35">
      <c r="AB54" s="96" t="s">
        <v>67</v>
      </c>
      <c r="AC54" t="s">
        <v>332</v>
      </c>
      <c r="AD54" s="97"/>
    </row>
    <row r="55" spans="28:30" x14ac:dyDescent="0.35">
      <c r="AB55" s="96" t="s">
        <v>64</v>
      </c>
      <c r="AC55" t="s">
        <v>148</v>
      </c>
      <c r="AD55" s="97"/>
    </row>
    <row r="56" spans="28:30" x14ac:dyDescent="0.35">
      <c r="AB56" s="96" t="s">
        <v>67</v>
      </c>
      <c r="AC56" t="s">
        <v>345</v>
      </c>
      <c r="AD56" s="97"/>
    </row>
    <row r="57" spans="28:30" x14ac:dyDescent="0.35">
      <c r="AB57" s="96" t="s">
        <v>67</v>
      </c>
      <c r="AC57" t="s">
        <v>374</v>
      </c>
      <c r="AD57" s="97"/>
    </row>
    <row r="58" spans="28:30" x14ac:dyDescent="0.35">
      <c r="AB58" s="96" t="s">
        <v>67</v>
      </c>
      <c r="AC58" t="s">
        <v>383</v>
      </c>
      <c r="AD58" s="97"/>
    </row>
    <row r="59" spans="28:30" x14ac:dyDescent="0.35">
      <c r="AB59" s="96" t="s">
        <v>65</v>
      </c>
      <c r="AC59" t="s">
        <v>247</v>
      </c>
      <c r="AD59" s="97"/>
    </row>
    <row r="60" spans="28:30" x14ac:dyDescent="0.35">
      <c r="AB60" s="96" t="s">
        <v>62</v>
      </c>
      <c r="AC60" t="s">
        <v>127</v>
      </c>
      <c r="AD60" s="97"/>
    </row>
    <row r="61" spans="28:30" x14ac:dyDescent="0.35">
      <c r="AB61" s="96" t="s">
        <v>60</v>
      </c>
      <c r="AC61" t="s">
        <v>111</v>
      </c>
      <c r="AD61" s="97"/>
    </row>
    <row r="62" spans="28:30" x14ac:dyDescent="0.35">
      <c r="AB62" s="96" t="s">
        <v>66</v>
      </c>
      <c r="AC62" t="s">
        <v>285</v>
      </c>
      <c r="AD62" s="97"/>
    </row>
    <row r="63" spans="28:30" x14ac:dyDescent="0.35">
      <c r="AB63" s="96" t="s">
        <v>66</v>
      </c>
      <c r="AC63" t="s">
        <v>290</v>
      </c>
      <c r="AD63" s="97"/>
    </row>
    <row r="64" spans="28:30" x14ac:dyDescent="0.35">
      <c r="AB64" s="96" t="s">
        <v>66</v>
      </c>
      <c r="AC64" t="s">
        <v>304</v>
      </c>
      <c r="AD64" s="97"/>
    </row>
    <row r="65" spans="28:30" x14ac:dyDescent="0.35">
      <c r="AB65" s="96" t="s">
        <v>65</v>
      </c>
      <c r="AC65" t="s">
        <v>256</v>
      </c>
      <c r="AD65" s="97"/>
    </row>
    <row r="66" spans="28:30" x14ac:dyDescent="0.35">
      <c r="AB66" s="96" t="s">
        <v>65</v>
      </c>
      <c r="AC66" t="s">
        <v>251</v>
      </c>
      <c r="AD66" s="97"/>
    </row>
    <row r="67" spans="28:30" x14ac:dyDescent="0.35">
      <c r="AB67" s="96" t="s">
        <v>62</v>
      </c>
      <c r="AC67" t="s">
        <v>126</v>
      </c>
      <c r="AD67" s="97"/>
    </row>
    <row r="68" spans="28:30" x14ac:dyDescent="0.35">
      <c r="AB68" s="96" t="s">
        <v>65</v>
      </c>
      <c r="AC68" t="s">
        <v>250</v>
      </c>
      <c r="AD68" s="97"/>
    </row>
    <row r="69" spans="28:30" x14ac:dyDescent="0.35">
      <c r="AB69" s="96" t="s">
        <v>63</v>
      </c>
      <c r="AC69" t="s">
        <v>131</v>
      </c>
      <c r="AD69" s="97"/>
    </row>
    <row r="70" spans="28:30" x14ac:dyDescent="0.35">
      <c r="AB70" s="96" t="s">
        <v>67</v>
      </c>
      <c r="AC70" t="s">
        <v>335</v>
      </c>
      <c r="AD70" s="97"/>
    </row>
    <row r="71" spans="28:30" x14ac:dyDescent="0.35">
      <c r="AB71" s="96" t="s">
        <v>66</v>
      </c>
      <c r="AC71" t="s">
        <v>275</v>
      </c>
      <c r="AD71" s="97"/>
    </row>
    <row r="72" spans="28:30" x14ac:dyDescent="0.35">
      <c r="AB72" s="96" t="s">
        <v>65</v>
      </c>
      <c r="AC72" t="s">
        <v>265</v>
      </c>
      <c r="AD72" s="97"/>
    </row>
    <row r="73" spans="28:30" x14ac:dyDescent="0.35">
      <c r="AB73" s="96" t="s">
        <v>61</v>
      </c>
      <c r="AC73" t="s">
        <v>117</v>
      </c>
      <c r="AD73" s="97"/>
    </row>
    <row r="74" spans="28:30" x14ac:dyDescent="0.35">
      <c r="AB74" s="96" t="s">
        <v>67</v>
      </c>
      <c r="AC74" t="s">
        <v>334</v>
      </c>
      <c r="AD74" s="97"/>
    </row>
    <row r="75" spans="28:30" x14ac:dyDescent="0.35">
      <c r="AB75" s="96" t="s">
        <v>67</v>
      </c>
      <c r="AC75" t="s">
        <v>341</v>
      </c>
      <c r="AD75" s="97"/>
    </row>
    <row r="76" spans="28:30" x14ac:dyDescent="0.35">
      <c r="AB76" s="96" t="s">
        <v>67</v>
      </c>
      <c r="AC76" t="s">
        <v>331</v>
      </c>
      <c r="AD76" s="97"/>
    </row>
    <row r="77" spans="28:30" x14ac:dyDescent="0.35">
      <c r="AB77" s="96" t="s">
        <v>62</v>
      </c>
      <c r="AC77" t="s">
        <v>123</v>
      </c>
      <c r="AD77" s="97"/>
    </row>
    <row r="78" spans="28:30" x14ac:dyDescent="0.35">
      <c r="AB78" s="96" t="s">
        <v>65</v>
      </c>
      <c r="AC78" t="s">
        <v>180</v>
      </c>
      <c r="AD78" s="97"/>
    </row>
    <row r="79" spans="28:30" x14ac:dyDescent="0.35">
      <c r="AB79" s="96" t="s">
        <v>66</v>
      </c>
      <c r="AC79" t="s">
        <v>278</v>
      </c>
      <c r="AD79" s="97"/>
    </row>
    <row r="80" spans="28:30" x14ac:dyDescent="0.35">
      <c r="AB80" s="96" t="s">
        <v>66</v>
      </c>
      <c r="AC80" t="s">
        <v>318</v>
      </c>
      <c r="AD80" s="97"/>
    </row>
    <row r="81" spans="28:30" x14ac:dyDescent="0.35">
      <c r="AB81" s="96" t="s">
        <v>65</v>
      </c>
      <c r="AC81" t="s">
        <v>226</v>
      </c>
      <c r="AD81" s="97"/>
    </row>
    <row r="82" spans="28:30" x14ac:dyDescent="0.35">
      <c r="AB82" s="96" t="s">
        <v>67</v>
      </c>
      <c r="AC82" t="s">
        <v>364</v>
      </c>
      <c r="AD82" s="97"/>
    </row>
    <row r="83" spans="28:30" x14ac:dyDescent="0.35">
      <c r="AB83" s="96" t="s">
        <v>66</v>
      </c>
      <c r="AC83" t="s">
        <v>325</v>
      </c>
      <c r="AD83" s="97"/>
    </row>
    <row r="84" spans="28:30" x14ac:dyDescent="0.35">
      <c r="AB84" s="96" t="s">
        <v>65</v>
      </c>
      <c r="AC84" t="s">
        <v>215</v>
      </c>
      <c r="AD84" s="97"/>
    </row>
    <row r="85" spans="28:30" x14ac:dyDescent="0.35">
      <c r="AB85" s="96" t="s">
        <v>65</v>
      </c>
      <c r="AC85" t="s">
        <v>178</v>
      </c>
      <c r="AD85" s="97"/>
    </row>
    <row r="86" spans="28:30" x14ac:dyDescent="0.35">
      <c r="AB86" s="96" t="s">
        <v>64</v>
      </c>
      <c r="AC86" t="s">
        <v>156</v>
      </c>
      <c r="AD86" s="97"/>
    </row>
    <row r="87" spans="28:30" x14ac:dyDescent="0.35">
      <c r="AB87" s="96" t="s">
        <v>65</v>
      </c>
      <c r="AC87" t="s">
        <v>205</v>
      </c>
      <c r="AD87" s="97"/>
    </row>
    <row r="88" spans="28:30" x14ac:dyDescent="0.35">
      <c r="AB88" s="96" t="s">
        <v>67</v>
      </c>
      <c r="AC88" t="s">
        <v>377</v>
      </c>
      <c r="AD88" s="97"/>
    </row>
    <row r="89" spans="28:30" x14ac:dyDescent="0.35">
      <c r="AB89" s="96" t="s">
        <v>65</v>
      </c>
      <c r="AC89" t="s">
        <v>261</v>
      </c>
      <c r="AD89" s="97"/>
    </row>
    <row r="90" spans="28:30" x14ac:dyDescent="0.35">
      <c r="AB90" s="96" t="s">
        <v>65</v>
      </c>
      <c r="AC90" t="s">
        <v>249</v>
      </c>
      <c r="AD90" s="97"/>
    </row>
    <row r="91" spans="28:30" x14ac:dyDescent="0.35">
      <c r="AB91" s="96" t="s">
        <v>67</v>
      </c>
      <c r="AC91" t="s">
        <v>384</v>
      </c>
      <c r="AD91" s="97"/>
    </row>
    <row r="92" spans="28:30" x14ac:dyDescent="0.35">
      <c r="AB92" s="96" t="s">
        <v>63</v>
      </c>
      <c r="AC92" t="s">
        <v>137</v>
      </c>
      <c r="AD92" s="97"/>
    </row>
    <row r="93" spans="28:30" x14ac:dyDescent="0.35">
      <c r="AB93" s="96" t="s">
        <v>62</v>
      </c>
      <c r="AC93" t="s">
        <v>119</v>
      </c>
      <c r="AD93" s="97"/>
    </row>
    <row r="94" spans="28:30" x14ac:dyDescent="0.35">
      <c r="AB94" s="96" t="s">
        <v>65</v>
      </c>
      <c r="AC94" t="s">
        <v>260</v>
      </c>
      <c r="AD94" s="97"/>
    </row>
    <row r="95" spans="28:30" x14ac:dyDescent="0.35">
      <c r="AB95" s="96" t="s">
        <v>64</v>
      </c>
      <c r="AC95" t="s">
        <v>142</v>
      </c>
      <c r="AD95" s="97"/>
    </row>
    <row r="96" spans="28:30" x14ac:dyDescent="0.35">
      <c r="AB96" s="96" t="s">
        <v>67</v>
      </c>
      <c r="AC96" t="s">
        <v>361</v>
      </c>
      <c r="AD96" s="97"/>
    </row>
    <row r="97" spans="28:30" x14ac:dyDescent="0.35">
      <c r="AB97" s="96" t="s">
        <v>65</v>
      </c>
      <c r="AC97" t="s">
        <v>191</v>
      </c>
      <c r="AD97" s="97"/>
    </row>
    <row r="98" spans="28:30" x14ac:dyDescent="0.35">
      <c r="AB98" s="96" t="s">
        <v>65</v>
      </c>
      <c r="AC98" t="s">
        <v>196</v>
      </c>
      <c r="AD98" s="97"/>
    </row>
    <row r="99" spans="28:30" x14ac:dyDescent="0.35">
      <c r="AB99" s="96" t="s">
        <v>64</v>
      </c>
      <c r="AC99" t="s">
        <v>144</v>
      </c>
      <c r="AD99" s="97"/>
    </row>
    <row r="100" spans="28:30" x14ac:dyDescent="0.35">
      <c r="AB100" s="96" t="s">
        <v>63</v>
      </c>
      <c r="AC100" t="s">
        <v>132</v>
      </c>
      <c r="AD100" s="97"/>
    </row>
    <row r="101" spans="28:30" x14ac:dyDescent="0.35">
      <c r="AB101" s="96" t="s">
        <v>65</v>
      </c>
      <c r="AC101" t="s">
        <v>184</v>
      </c>
      <c r="AD101" s="97"/>
    </row>
    <row r="102" spans="28:30" x14ac:dyDescent="0.35">
      <c r="AB102" s="96" t="s">
        <v>66</v>
      </c>
      <c r="AC102" t="s">
        <v>297</v>
      </c>
      <c r="AD102" s="97"/>
    </row>
    <row r="103" spans="28:30" x14ac:dyDescent="0.35">
      <c r="AB103" s="96" t="s">
        <v>66</v>
      </c>
      <c r="AC103" t="s">
        <v>327</v>
      </c>
      <c r="AD103" s="97"/>
    </row>
    <row r="104" spans="28:30" x14ac:dyDescent="0.35">
      <c r="AB104" s="96" t="s">
        <v>65</v>
      </c>
      <c r="AC104" t="s">
        <v>224</v>
      </c>
      <c r="AD104" s="97"/>
    </row>
    <row r="105" spans="28:30" x14ac:dyDescent="0.35">
      <c r="AB105" s="96" t="s">
        <v>65</v>
      </c>
      <c r="AC105" t="s">
        <v>245</v>
      </c>
      <c r="AD105" s="97"/>
    </row>
    <row r="106" spans="28:30" x14ac:dyDescent="0.35">
      <c r="AB106" s="96" t="s">
        <v>65</v>
      </c>
      <c r="AC106" t="s">
        <v>233</v>
      </c>
      <c r="AD106" s="97"/>
    </row>
    <row r="107" spans="28:30" x14ac:dyDescent="0.35">
      <c r="AB107" s="96" t="s">
        <v>65</v>
      </c>
      <c r="AC107" t="s">
        <v>241</v>
      </c>
      <c r="AD107" s="97"/>
    </row>
    <row r="108" spans="28:30" x14ac:dyDescent="0.35">
      <c r="AB108" s="96" t="s">
        <v>63</v>
      </c>
      <c r="AC108" t="s">
        <v>134</v>
      </c>
      <c r="AD108" s="97"/>
    </row>
    <row r="109" spans="28:30" x14ac:dyDescent="0.35">
      <c r="AB109" s="96" t="s">
        <v>65</v>
      </c>
      <c r="AC109" t="s">
        <v>219</v>
      </c>
      <c r="AD109" s="97"/>
    </row>
    <row r="110" spans="28:30" x14ac:dyDescent="0.35">
      <c r="AB110" s="96" t="s">
        <v>65</v>
      </c>
      <c r="AC110" t="s">
        <v>267</v>
      </c>
      <c r="AD110" s="97"/>
    </row>
    <row r="111" spans="28:30" x14ac:dyDescent="0.35">
      <c r="AB111" s="96" t="s">
        <v>65</v>
      </c>
      <c r="AC111" t="s">
        <v>227</v>
      </c>
      <c r="AD111" s="97"/>
    </row>
    <row r="112" spans="28:30" x14ac:dyDescent="0.35">
      <c r="AB112" s="96" t="s">
        <v>63</v>
      </c>
      <c r="AC112" t="s">
        <v>135</v>
      </c>
      <c r="AD112" s="97"/>
    </row>
    <row r="113" spans="28:30" x14ac:dyDescent="0.35">
      <c r="AB113" s="96" t="s">
        <v>67</v>
      </c>
      <c r="AC113" t="s">
        <v>348</v>
      </c>
      <c r="AD113" s="97"/>
    </row>
    <row r="114" spans="28:30" x14ac:dyDescent="0.35">
      <c r="AB114" s="96" t="s">
        <v>65</v>
      </c>
      <c r="AC114" t="s">
        <v>160</v>
      </c>
      <c r="AD114" s="97"/>
    </row>
    <row r="115" spans="28:30" x14ac:dyDescent="0.35">
      <c r="AB115" s="96" t="s">
        <v>65</v>
      </c>
      <c r="AC115" t="s">
        <v>190</v>
      </c>
      <c r="AD115" s="97"/>
    </row>
    <row r="116" spans="28:30" x14ac:dyDescent="0.35">
      <c r="AB116" s="96" t="s">
        <v>65</v>
      </c>
      <c r="AC116" t="s">
        <v>212</v>
      </c>
      <c r="AD116" s="97"/>
    </row>
    <row r="117" spans="28:30" x14ac:dyDescent="0.35">
      <c r="AB117" s="96" t="s">
        <v>65</v>
      </c>
      <c r="AC117" t="s">
        <v>210</v>
      </c>
      <c r="AD117" s="97"/>
    </row>
    <row r="118" spans="28:30" x14ac:dyDescent="0.35">
      <c r="AB118" s="96" t="s">
        <v>65</v>
      </c>
      <c r="AC118" t="s">
        <v>166</v>
      </c>
      <c r="AD118" s="97"/>
    </row>
    <row r="119" spans="28:30" x14ac:dyDescent="0.35">
      <c r="AB119" s="96" t="s">
        <v>67</v>
      </c>
      <c r="AC119" t="s">
        <v>378</v>
      </c>
      <c r="AD119" s="97"/>
    </row>
    <row r="120" spans="28:30" x14ac:dyDescent="0.35">
      <c r="AB120" s="96" t="s">
        <v>67</v>
      </c>
      <c r="AC120" t="s">
        <v>349</v>
      </c>
      <c r="AD120" s="97"/>
    </row>
    <row r="121" spans="28:30" x14ac:dyDescent="0.35">
      <c r="AB121" s="96" t="s">
        <v>65</v>
      </c>
      <c r="AC121" t="s">
        <v>258</v>
      </c>
      <c r="AD121" s="97"/>
    </row>
    <row r="122" spans="28:30" x14ac:dyDescent="0.35">
      <c r="AB122" s="96" t="s">
        <v>65</v>
      </c>
      <c r="AC122" t="s">
        <v>171</v>
      </c>
      <c r="AD122" s="97"/>
    </row>
    <row r="123" spans="28:30" x14ac:dyDescent="0.35">
      <c r="AB123" s="96" t="s">
        <v>67</v>
      </c>
      <c r="AC123" t="s">
        <v>350</v>
      </c>
      <c r="AD123" s="97"/>
    </row>
    <row r="124" spans="28:30" x14ac:dyDescent="0.35">
      <c r="AB124" s="96" t="s">
        <v>65</v>
      </c>
      <c r="AC124" t="s">
        <v>162</v>
      </c>
      <c r="AD124" s="97"/>
    </row>
    <row r="125" spans="28:30" x14ac:dyDescent="0.35">
      <c r="AB125" s="96" t="s">
        <v>65</v>
      </c>
      <c r="AC125" t="s">
        <v>174</v>
      </c>
      <c r="AD125" s="97"/>
    </row>
    <row r="126" spans="28:30" x14ac:dyDescent="0.35">
      <c r="AB126" s="96" t="s">
        <v>66</v>
      </c>
      <c r="AC126" t="s">
        <v>273</v>
      </c>
      <c r="AD126" s="97"/>
    </row>
    <row r="127" spans="28:30" x14ac:dyDescent="0.35">
      <c r="AB127" s="96" t="s">
        <v>65</v>
      </c>
      <c r="AC127" t="s">
        <v>220</v>
      </c>
      <c r="AD127" s="97"/>
    </row>
    <row r="128" spans="28:30" x14ac:dyDescent="0.35">
      <c r="AB128" s="96" t="s">
        <v>61</v>
      </c>
      <c r="AC128" t="s">
        <v>114</v>
      </c>
      <c r="AD128" s="97"/>
    </row>
    <row r="129" spans="28:30" x14ac:dyDescent="0.35">
      <c r="AB129" s="96" t="s">
        <v>65</v>
      </c>
      <c r="AC129" t="s">
        <v>201</v>
      </c>
      <c r="AD129" s="97"/>
    </row>
    <row r="130" spans="28:30" x14ac:dyDescent="0.35">
      <c r="AB130" s="96" t="s">
        <v>65</v>
      </c>
      <c r="AC130" t="s">
        <v>239</v>
      </c>
      <c r="AD130" s="97"/>
    </row>
    <row r="131" spans="28:30" x14ac:dyDescent="0.35">
      <c r="AB131" s="96" t="s">
        <v>67</v>
      </c>
      <c r="AC131" t="s">
        <v>386</v>
      </c>
      <c r="AD131" s="97"/>
    </row>
    <row r="132" spans="28:30" x14ac:dyDescent="0.35">
      <c r="AB132" s="96" t="s">
        <v>65</v>
      </c>
      <c r="AC132" t="s">
        <v>218</v>
      </c>
      <c r="AD132" s="97"/>
    </row>
    <row r="133" spans="28:30" x14ac:dyDescent="0.35">
      <c r="AB133" s="96" t="s">
        <v>65</v>
      </c>
      <c r="AC133" t="s">
        <v>209</v>
      </c>
      <c r="AD133" s="97"/>
    </row>
    <row r="134" spans="28:30" x14ac:dyDescent="0.35">
      <c r="AB134" s="96" t="s">
        <v>63</v>
      </c>
      <c r="AC134" t="s">
        <v>138</v>
      </c>
      <c r="AD134" s="97"/>
    </row>
    <row r="135" spans="28:30" x14ac:dyDescent="0.35">
      <c r="AB135" s="96" t="s">
        <v>62</v>
      </c>
      <c r="AC135" t="s">
        <v>121</v>
      </c>
      <c r="AD135" s="97"/>
    </row>
    <row r="136" spans="28:30" x14ac:dyDescent="0.35">
      <c r="AB136" s="96" t="s">
        <v>66</v>
      </c>
      <c r="AC136" t="s">
        <v>295</v>
      </c>
      <c r="AD136" s="97"/>
    </row>
    <row r="137" spans="28:30" x14ac:dyDescent="0.35">
      <c r="AB137" s="96" t="s">
        <v>66</v>
      </c>
      <c r="AC137" t="s">
        <v>276</v>
      </c>
      <c r="AD137" s="97"/>
    </row>
    <row r="138" spans="28:30" x14ac:dyDescent="0.35">
      <c r="AB138" s="96" t="s">
        <v>60</v>
      </c>
      <c r="AC138" t="s">
        <v>112</v>
      </c>
      <c r="AD138" s="97"/>
    </row>
    <row r="139" spans="28:30" x14ac:dyDescent="0.35">
      <c r="AB139" s="96" t="s">
        <v>66</v>
      </c>
      <c r="AC139" t="s">
        <v>324</v>
      </c>
      <c r="AD139" s="97"/>
    </row>
    <row r="140" spans="28:30" x14ac:dyDescent="0.35">
      <c r="AB140" s="96" t="s">
        <v>67</v>
      </c>
      <c r="AC140" t="s">
        <v>394</v>
      </c>
      <c r="AD140" s="97"/>
    </row>
    <row r="141" spans="28:30" x14ac:dyDescent="0.35">
      <c r="AB141" s="96" t="s">
        <v>65</v>
      </c>
      <c r="AC141" t="s">
        <v>217</v>
      </c>
      <c r="AD141" s="97"/>
    </row>
    <row r="142" spans="28:30" x14ac:dyDescent="0.35">
      <c r="AB142" s="96" t="s">
        <v>65</v>
      </c>
      <c r="AC142" t="s">
        <v>183</v>
      </c>
      <c r="AD142" s="97"/>
    </row>
    <row r="143" spans="28:30" x14ac:dyDescent="0.35">
      <c r="AB143" s="96" t="s">
        <v>66</v>
      </c>
      <c r="AC143" t="s">
        <v>323</v>
      </c>
      <c r="AD143" s="97"/>
    </row>
    <row r="144" spans="28:30" x14ac:dyDescent="0.35">
      <c r="AB144" s="96" t="s">
        <v>67</v>
      </c>
      <c r="AC144" t="s">
        <v>340</v>
      </c>
      <c r="AD144" s="97"/>
    </row>
    <row r="145" spans="28:30" x14ac:dyDescent="0.35">
      <c r="AB145" s="96" t="s">
        <v>65</v>
      </c>
      <c r="AC145" t="s">
        <v>202</v>
      </c>
      <c r="AD145" s="97"/>
    </row>
    <row r="146" spans="28:30" x14ac:dyDescent="0.35">
      <c r="AB146" s="96" t="s">
        <v>65</v>
      </c>
      <c r="AC146" t="s">
        <v>230</v>
      </c>
      <c r="AD146" s="97"/>
    </row>
    <row r="147" spans="28:30" x14ac:dyDescent="0.35">
      <c r="AB147" s="96" t="s">
        <v>65</v>
      </c>
      <c r="AC147" t="s">
        <v>169</v>
      </c>
      <c r="AD147" s="97"/>
    </row>
    <row r="148" spans="28:30" x14ac:dyDescent="0.35">
      <c r="AB148" s="96" t="s">
        <v>67</v>
      </c>
      <c r="AC148" t="s">
        <v>356</v>
      </c>
      <c r="AD148" s="97"/>
    </row>
    <row r="149" spans="28:30" x14ac:dyDescent="0.35">
      <c r="AB149" s="96" t="s">
        <v>66</v>
      </c>
      <c r="AC149" t="s">
        <v>319</v>
      </c>
      <c r="AD149" s="97"/>
    </row>
    <row r="150" spans="28:30" x14ac:dyDescent="0.35">
      <c r="AB150" s="96" t="s">
        <v>67</v>
      </c>
      <c r="AC150" t="s">
        <v>392</v>
      </c>
      <c r="AD150" s="97"/>
    </row>
    <row r="151" spans="28:30" x14ac:dyDescent="0.35">
      <c r="AB151" s="96" t="s">
        <v>64</v>
      </c>
      <c r="AC151" t="s">
        <v>143</v>
      </c>
      <c r="AD151" s="97"/>
    </row>
    <row r="152" spans="28:30" x14ac:dyDescent="0.35">
      <c r="AB152" s="96" t="s">
        <v>66</v>
      </c>
      <c r="AC152" t="s">
        <v>286</v>
      </c>
      <c r="AD152" s="97"/>
    </row>
    <row r="153" spans="28:30" x14ac:dyDescent="0.35">
      <c r="AB153" s="96" t="s">
        <v>65</v>
      </c>
      <c r="AC153" t="s">
        <v>262</v>
      </c>
      <c r="AD153" s="97"/>
    </row>
    <row r="154" spans="28:30" x14ac:dyDescent="0.35">
      <c r="AB154" s="96" t="s">
        <v>62</v>
      </c>
      <c r="AC154" t="s">
        <v>124</v>
      </c>
      <c r="AD154" s="97"/>
    </row>
    <row r="155" spans="28:30" x14ac:dyDescent="0.35">
      <c r="AB155" s="96" t="s">
        <v>66</v>
      </c>
      <c r="AC155" t="s">
        <v>317</v>
      </c>
      <c r="AD155" s="97"/>
    </row>
    <row r="156" spans="28:30" x14ac:dyDescent="0.35">
      <c r="AB156" s="96" t="s">
        <v>67</v>
      </c>
      <c r="AC156" t="s">
        <v>375</v>
      </c>
      <c r="AD156" s="97"/>
    </row>
    <row r="157" spans="28:30" x14ac:dyDescent="0.35">
      <c r="AB157" s="96" t="s">
        <v>67</v>
      </c>
      <c r="AC157" t="s">
        <v>336</v>
      </c>
      <c r="AD157" s="97"/>
    </row>
    <row r="158" spans="28:30" x14ac:dyDescent="0.35">
      <c r="AB158" s="96" t="s">
        <v>67</v>
      </c>
      <c r="AC158" t="s">
        <v>359</v>
      </c>
      <c r="AD158" s="97"/>
    </row>
    <row r="159" spans="28:30" x14ac:dyDescent="0.35">
      <c r="AB159" s="96" t="s">
        <v>62</v>
      </c>
      <c r="AC159" t="s">
        <v>118</v>
      </c>
      <c r="AD159" s="97"/>
    </row>
    <row r="160" spans="28:30" x14ac:dyDescent="0.35">
      <c r="AB160" s="96" t="s">
        <v>64</v>
      </c>
      <c r="AC160" t="s">
        <v>146</v>
      </c>
      <c r="AD160" s="97"/>
    </row>
    <row r="161" spans="28:30" x14ac:dyDescent="0.35">
      <c r="AB161" s="96" t="s">
        <v>67</v>
      </c>
      <c r="AC161" t="s">
        <v>389</v>
      </c>
      <c r="AD161" s="97"/>
    </row>
    <row r="162" spans="28:30" x14ac:dyDescent="0.35">
      <c r="AB162" s="96" t="s">
        <v>65</v>
      </c>
      <c r="AC162" t="s">
        <v>232</v>
      </c>
      <c r="AD162" s="97"/>
    </row>
    <row r="163" spans="28:30" x14ac:dyDescent="0.35">
      <c r="AB163" s="96" t="s">
        <v>66</v>
      </c>
      <c r="AC163" t="s">
        <v>307</v>
      </c>
      <c r="AD163" s="97"/>
    </row>
    <row r="164" spans="28:30" x14ac:dyDescent="0.35">
      <c r="AB164" s="96" t="s">
        <v>64</v>
      </c>
      <c r="AC164" t="s">
        <v>151</v>
      </c>
      <c r="AD164" s="97"/>
    </row>
    <row r="165" spans="28:30" x14ac:dyDescent="0.35">
      <c r="AB165" s="96" t="s">
        <v>65</v>
      </c>
      <c r="AC165" t="s">
        <v>198</v>
      </c>
      <c r="AD165" s="97"/>
    </row>
    <row r="166" spans="28:30" x14ac:dyDescent="0.35">
      <c r="AB166" s="96" t="s">
        <v>65</v>
      </c>
      <c r="AC166" t="s">
        <v>193</v>
      </c>
      <c r="AD166" s="97"/>
    </row>
    <row r="167" spans="28:30" x14ac:dyDescent="0.35">
      <c r="AB167" s="96" t="s">
        <v>67</v>
      </c>
      <c r="AC167" t="s">
        <v>372</v>
      </c>
      <c r="AD167" s="97"/>
    </row>
    <row r="168" spans="28:30" x14ac:dyDescent="0.35">
      <c r="AB168" s="96" t="s">
        <v>66</v>
      </c>
      <c r="AC168" t="s">
        <v>284</v>
      </c>
      <c r="AD168" s="97"/>
    </row>
    <row r="169" spans="28:30" x14ac:dyDescent="0.35">
      <c r="AB169" s="96" t="s">
        <v>67</v>
      </c>
      <c r="AC169" t="s">
        <v>362</v>
      </c>
      <c r="AD169" s="97"/>
    </row>
    <row r="170" spans="28:30" x14ac:dyDescent="0.35">
      <c r="AB170" s="96" t="s">
        <v>65</v>
      </c>
      <c r="AC170" t="s">
        <v>268</v>
      </c>
      <c r="AD170" s="97"/>
    </row>
    <row r="171" spans="28:30" x14ac:dyDescent="0.35">
      <c r="AB171" s="96" t="s">
        <v>66</v>
      </c>
      <c r="AC171" t="s">
        <v>283</v>
      </c>
      <c r="AD171" s="97"/>
    </row>
    <row r="172" spans="28:30" x14ac:dyDescent="0.35">
      <c r="AB172" s="96" t="s">
        <v>65</v>
      </c>
      <c r="AC172" t="s">
        <v>207</v>
      </c>
      <c r="AD172" s="97"/>
    </row>
    <row r="173" spans="28:30" x14ac:dyDescent="0.35">
      <c r="AB173" s="96" t="s">
        <v>66</v>
      </c>
      <c r="AC173" t="s">
        <v>301</v>
      </c>
      <c r="AD173" s="97"/>
    </row>
    <row r="174" spans="28:30" x14ac:dyDescent="0.35">
      <c r="AB174" s="96" t="s">
        <v>66</v>
      </c>
      <c r="AC174" t="s">
        <v>298</v>
      </c>
      <c r="AD174" s="97"/>
    </row>
    <row r="175" spans="28:30" x14ac:dyDescent="0.35">
      <c r="AB175" s="96" t="s">
        <v>67</v>
      </c>
      <c r="AC175" t="s">
        <v>371</v>
      </c>
      <c r="AD175" s="97"/>
    </row>
    <row r="176" spans="28:30" x14ac:dyDescent="0.35">
      <c r="AB176" s="96" t="s">
        <v>65</v>
      </c>
      <c r="AC176" t="s">
        <v>176</v>
      </c>
      <c r="AD176" s="97"/>
    </row>
    <row r="177" spans="28:30" x14ac:dyDescent="0.35">
      <c r="AB177" s="96" t="s">
        <v>67</v>
      </c>
      <c r="AC177" t="s">
        <v>354</v>
      </c>
      <c r="AD177" s="97"/>
    </row>
    <row r="178" spans="28:30" x14ac:dyDescent="0.35">
      <c r="AB178" s="96" t="s">
        <v>65</v>
      </c>
      <c r="AC178" t="s">
        <v>172</v>
      </c>
      <c r="AD178" s="97"/>
    </row>
    <row r="179" spans="28:30" x14ac:dyDescent="0.35">
      <c r="AB179" s="96" t="s">
        <v>67</v>
      </c>
      <c r="AC179" t="s">
        <v>382</v>
      </c>
      <c r="AD179" s="97"/>
    </row>
    <row r="180" spans="28:30" x14ac:dyDescent="0.35">
      <c r="AB180" s="96" t="s">
        <v>67</v>
      </c>
      <c r="AC180" t="s">
        <v>365</v>
      </c>
      <c r="AD180" s="97"/>
    </row>
    <row r="181" spans="28:30" x14ac:dyDescent="0.35">
      <c r="AB181" s="96" t="s">
        <v>65</v>
      </c>
      <c r="AC181" t="s">
        <v>199</v>
      </c>
      <c r="AD181" s="97"/>
    </row>
    <row r="182" spans="28:30" x14ac:dyDescent="0.35">
      <c r="AB182" s="96" t="s">
        <v>66</v>
      </c>
      <c r="AC182" t="s">
        <v>313</v>
      </c>
      <c r="AD182" s="97"/>
    </row>
    <row r="183" spans="28:30" x14ac:dyDescent="0.35">
      <c r="AB183" s="96" t="s">
        <v>65</v>
      </c>
      <c r="AC183" t="s">
        <v>222</v>
      </c>
      <c r="AD183" s="97"/>
    </row>
    <row r="184" spans="28:30" x14ac:dyDescent="0.35">
      <c r="AB184" s="96" t="s">
        <v>65</v>
      </c>
      <c r="AC184" t="s">
        <v>248</v>
      </c>
      <c r="AD184" s="97"/>
    </row>
    <row r="185" spans="28:30" x14ac:dyDescent="0.35">
      <c r="AB185" s="96" t="s">
        <v>65</v>
      </c>
      <c r="AC185" t="s">
        <v>177</v>
      </c>
      <c r="AD185" s="97"/>
    </row>
    <row r="186" spans="28:30" x14ac:dyDescent="0.35">
      <c r="AB186" s="96" t="s">
        <v>64</v>
      </c>
      <c r="AC186" t="s">
        <v>158</v>
      </c>
      <c r="AD186" s="97"/>
    </row>
    <row r="187" spans="28:30" x14ac:dyDescent="0.35">
      <c r="AB187" s="96" t="s">
        <v>65</v>
      </c>
      <c r="AC187" t="s">
        <v>236</v>
      </c>
      <c r="AD187" s="97"/>
    </row>
    <row r="188" spans="28:30" x14ac:dyDescent="0.35">
      <c r="AB188" s="96" t="s">
        <v>65</v>
      </c>
      <c r="AC188" t="s">
        <v>235</v>
      </c>
      <c r="AD188" s="97"/>
    </row>
    <row r="189" spans="28:30" x14ac:dyDescent="0.35">
      <c r="AB189" s="96" t="s">
        <v>65</v>
      </c>
      <c r="AC189" t="s">
        <v>240</v>
      </c>
      <c r="AD189" s="97"/>
    </row>
    <row r="190" spans="28:30" x14ac:dyDescent="0.35">
      <c r="AB190" s="96" t="s">
        <v>64</v>
      </c>
      <c r="AC190" t="s">
        <v>141</v>
      </c>
      <c r="AD190" s="97"/>
    </row>
    <row r="191" spans="28:30" x14ac:dyDescent="0.35">
      <c r="AB191" s="96" t="s">
        <v>67</v>
      </c>
      <c r="AC191" t="s">
        <v>387</v>
      </c>
      <c r="AD191" s="97"/>
    </row>
    <row r="192" spans="28:30" x14ac:dyDescent="0.35">
      <c r="AB192" s="96" t="s">
        <v>65</v>
      </c>
      <c r="AC192" t="s">
        <v>252</v>
      </c>
      <c r="AD192" s="97"/>
    </row>
    <row r="193" spans="28:30" x14ac:dyDescent="0.35">
      <c r="AB193" s="96" t="s">
        <v>64</v>
      </c>
      <c r="AC193" t="s">
        <v>153</v>
      </c>
      <c r="AD193" s="97"/>
    </row>
    <row r="194" spans="28:30" x14ac:dyDescent="0.35">
      <c r="AB194" s="96" t="s">
        <v>66</v>
      </c>
      <c r="AC194" t="s">
        <v>314</v>
      </c>
      <c r="AD194" s="97"/>
    </row>
    <row r="195" spans="28:30" x14ac:dyDescent="0.35">
      <c r="AB195" s="96" t="s">
        <v>65</v>
      </c>
      <c r="AC195" t="s">
        <v>238</v>
      </c>
      <c r="AD195" s="97"/>
    </row>
    <row r="196" spans="28:30" x14ac:dyDescent="0.35">
      <c r="AB196" s="96" t="s">
        <v>63</v>
      </c>
      <c r="AC196" t="s">
        <v>139</v>
      </c>
      <c r="AD196" s="97"/>
    </row>
    <row r="197" spans="28:30" x14ac:dyDescent="0.35">
      <c r="AB197" s="96" t="s">
        <v>63</v>
      </c>
      <c r="AC197" t="s">
        <v>136</v>
      </c>
      <c r="AD197" s="97"/>
    </row>
    <row r="198" spans="28:30" x14ac:dyDescent="0.35">
      <c r="AB198" s="96" t="s">
        <v>67</v>
      </c>
      <c r="AC198" t="s">
        <v>397</v>
      </c>
      <c r="AD198" s="97"/>
    </row>
    <row r="199" spans="28:30" x14ac:dyDescent="0.35">
      <c r="AB199" s="96" t="s">
        <v>67</v>
      </c>
      <c r="AC199" t="s">
        <v>344</v>
      </c>
      <c r="AD199" s="97"/>
    </row>
    <row r="200" spans="28:30" x14ac:dyDescent="0.35">
      <c r="AB200" s="96" t="s">
        <v>65</v>
      </c>
      <c r="AC200" t="s">
        <v>211</v>
      </c>
      <c r="AD200" s="97"/>
    </row>
    <row r="201" spans="28:30" x14ac:dyDescent="0.35">
      <c r="AB201" s="96" t="s">
        <v>65</v>
      </c>
      <c r="AC201" t="s">
        <v>206</v>
      </c>
      <c r="AD201" s="97"/>
    </row>
    <row r="202" spans="28:30" x14ac:dyDescent="0.35">
      <c r="AB202" s="96" t="s">
        <v>60</v>
      </c>
      <c r="AC202" t="s">
        <v>110</v>
      </c>
      <c r="AD202" s="97"/>
    </row>
    <row r="203" spans="28:30" x14ac:dyDescent="0.35">
      <c r="AB203" s="96" t="s">
        <v>67</v>
      </c>
      <c r="AC203" t="s">
        <v>390</v>
      </c>
      <c r="AD203" s="97"/>
    </row>
    <row r="204" spans="28:30" x14ac:dyDescent="0.35">
      <c r="AB204" s="96" t="s">
        <v>67</v>
      </c>
      <c r="AC204" t="s">
        <v>373</v>
      </c>
      <c r="AD204" s="97"/>
    </row>
    <row r="205" spans="28:30" x14ac:dyDescent="0.35">
      <c r="AB205" s="96" t="s">
        <v>65</v>
      </c>
      <c r="AC205" t="s">
        <v>179</v>
      </c>
      <c r="AD205" s="97"/>
    </row>
    <row r="206" spans="28:30" x14ac:dyDescent="0.35">
      <c r="AB206" s="96" t="s">
        <v>66</v>
      </c>
      <c r="AC206" t="s">
        <v>282</v>
      </c>
      <c r="AD206" s="97"/>
    </row>
    <row r="207" spans="28:30" x14ac:dyDescent="0.35">
      <c r="AB207" s="96" t="s">
        <v>66</v>
      </c>
      <c r="AC207" t="s">
        <v>308</v>
      </c>
      <c r="AD207" s="97"/>
    </row>
    <row r="208" spans="28:30" x14ac:dyDescent="0.35">
      <c r="AB208" s="96" t="s">
        <v>64</v>
      </c>
      <c r="AC208" t="s">
        <v>155</v>
      </c>
      <c r="AD208" s="97"/>
    </row>
    <row r="209" spans="28:30" x14ac:dyDescent="0.35">
      <c r="AB209" s="96" t="s">
        <v>63</v>
      </c>
      <c r="AC209" t="s">
        <v>129</v>
      </c>
      <c r="AD209" s="97"/>
    </row>
    <row r="210" spans="28:30" x14ac:dyDescent="0.35">
      <c r="AB210" s="96" t="s">
        <v>66</v>
      </c>
      <c r="AC210" t="s">
        <v>280</v>
      </c>
      <c r="AD210" s="97"/>
    </row>
    <row r="211" spans="28:30" x14ac:dyDescent="0.35">
      <c r="AB211" s="96" t="s">
        <v>66</v>
      </c>
      <c r="AC211" t="s">
        <v>326</v>
      </c>
      <c r="AD211" s="97"/>
    </row>
    <row r="212" spans="28:30" x14ac:dyDescent="0.35">
      <c r="AB212" s="96" t="s">
        <v>66</v>
      </c>
      <c r="AC212" t="s">
        <v>274</v>
      </c>
      <c r="AD212" s="97"/>
    </row>
    <row r="213" spans="28:30" x14ac:dyDescent="0.35">
      <c r="AB213" s="96" t="s">
        <v>65</v>
      </c>
      <c r="AC213" t="s">
        <v>221</v>
      </c>
      <c r="AD213" s="97"/>
    </row>
    <row r="214" spans="28:30" x14ac:dyDescent="0.35">
      <c r="AB214" s="96" t="s">
        <v>66</v>
      </c>
      <c r="AC214" t="s">
        <v>316</v>
      </c>
      <c r="AD214" s="97"/>
    </row>
    <row r="215" spans="28:30" x14ac:dyDescent="0.35">
      <c r="AB215" s="96" t="s">
        <v>65</v>
      </c>
      <c r="AC215" t="s">
        <v>266</v>
      </c>
      <c r="AD215" s="97"/>
    </row>
    <row r="216" spans="28:30" x14ac:dyDescent="0.35">
      <c r="AB216" s="96" t="s">
        <v>66</v>
      </c>
      <c r="AC216" t="s">
        <v>312</v>
      </c>
      <c r="AD216" s="97"/>
    </row>
    <row r="217" spans="28:30" x14ac:dyDescent="0.35">
      <c r="AB217" s="96" t="s">
        <v>66</v>
      </c>
      <c r="AC217" t="s">
        <v>302</v>
      </c>
      <c r="AD217" s="97"/>
    </row>
    <row r="218" spans="28:30" x14ac:dyDescent="0.35">
      <c r="AB218" s="96" t="s">
        <v>65</v>
      </c>
      <c r="AC218" t="s">
        <v>214</v>
      </c>
      <c r="AD218" s="97"/>
    </row>
    <row r="219" spans="28:30" x14ac:dyDescent="0.35">
      <c r="AB219" s="96" t="s">
        <v>66</v>
      </c>
      <c r="AC219" t="s">
        <v>271</v>
      </c>
      <c r="AD219" s="97"/>
    </row>
    <row r="220" spans="28:30" x14ac:dyDescent="0.35">
      <c r="AB220" s="96" t="s">
        <v>62</v>
      </c>
      <c r="AC220" t="s">
        <v>128</v>
      </c>
      <c r="AD220" s="97"/>
    </row>
    <row r="221" spans="28:30" x14ac:dyDescent="0.35">
      <c r="AB221" s="96" t="s">
        <v>65</v>
      </c>
      <c r="AC221" t="s">
        <v>246</v>
      </c>
      <c r="AD221" s="97"/>
    </row>
    <row r="222" spans="28:30" x14ac:dyDescent="0.35">
      <c r="AB222" s="96" t="s">
        <v>66</v>
      </c>
      <c r="AC222" t="s">
        <v>287</v>
      </c>
      <c r="AD222" s="97"/>
    </row>
    <row r="223" spans="28:30" x14ac:dyDescent="0.35">
      <c r="AB223" s="96" t="s">
        <v>66</v>
      </c>
      <c r="AC223" t="s">
        <v>311</v>
      </c>
      <c r="AD223" s="97"/>
    </row>
    <row r="224" spans="28:30" x14ac:dyDescent="0.35">
      <c r="AB224" s="96" t="s">
        <v>66</v>
      </c>
      <c r="AC224" t="s">
        <v>289</v>
      </c>
      <c r="AD224" s="97"/>
    </row>
    <row r="225" spans="28:30" x14ac:dyDescent="0.35">
      <c r="AB225" s="96" t="s">
        <v>65</v>
      </c>
      <c r="AC225" t="s">
        <v>229</v>
      </c>
      <c r="AD225" s="97"/>
    </row>
    <row r="226" spans="28:30" x14ac:dyDescent="0.35">
      <c r="AB226" s="96" t="s">
        <v>65</v>
      </c>
      <c r="AC226" t="s">
        <v>243</v>
      </c>
      <c r="AD226" s="97"/>
    </row>
    <row r="227" spans="28:30" x14ac:dyDescent="0.35">
      <c r="AB227" s="96" t="s">
        <v>66</v>
      </c>
      <c r="AC227" t="s">
        <v>292</v>
      </c>
      <c r="AD227" s="97"/>
    </row>
    <row r="228" spans="28:30" x14ac:dyDescent="0.35">
      <c r="AB228" s="96" t="s">
        <v>65</v>
      </c>
      <c r="AC228" t="s">
        <v>254</v>
      </c>
      <c r="AD228" s="97"/>
    </row>
    <row r="229" spans="28:30" x14ac:dyDescent="0.35">
      <c r="AB229" s="96" t="s">
        <v>66</v>
      </c>
      <c r="AC229" t="s">
        <v>279</v>
      </c>
      <c r="AD229" s="97"/>
    </row>
    <row r="230" spans="28:30" x14ac:dyDescent="0.35">
      <c r="AB230" s="96" t="s">
        <v>66</v>
      </c>
      <c r="AC230" t="s">
        <v>309</v>
      </c>
      <c r="AD230" s="97"/>
    </row>
    <row r="231" spans="28:30" x14ac:dyDescent="0.35">
      <c r="AB231" s="96" t="s">
        <v>67</v>
      </c>
      <c r="AC231" t="s">
        <v>358</v>
      </c>
      <c r="AD231" s="97"/>
    </row>
    <row r="232" spans="28:30" x14ac:dyDescent="0.35">
      <c r="AB232" s="96" t="s">
        <v>66</v>
      </c>
      <c r="AC232" t="s">
        <v>300</v>
      </c>
      <c r="AD232" s="97"/>
    </row>
    <row r="233" spans="28:30" x14ac:dyDescent="0.35">
      <c r="AB233" s="96" t="s">
        <v>65</v>
      </c>
      <c r="AC233" t="s">
        <v>237</v>
      </c>
      <c r="AD233" s="97"/>
    </row>
    <row r="234" spans="28:30" x14ac:dyDescent="0.35">
      <c r="AB234" s="96" t="s">
        <v>65</v>
      </c>
      <c r="AC234" t="s">
        <v>168</v>
      </c>
      <c r="AD234" s="97"/>
    </row>
    <row r="235" spans="28:30" x14ac:dyDescent="0.35">
      <c r="AB235" s="96" t="s">
        <v>64</v>
      </c>
      <c r="AC235" t="s">
        <v>150</v>
      </c>
      <c r="AD235" s="97"/>
    </row>
    <row r="236" spans="28:30" x14ac:dyDescent="0.35">
      <c r="AB236" s="96" t="s">
        <v>66</v>
      </c>
      <c r="AC236" t="s">
        <v>272</v>
      </c>
      <c r="AD236" s="97"/>
    </row>
    <row r="237" spans="28:30" x14ac:dyDescent="0.35">
      <c r="AB237" s="96" t="s">
        <v>65</v>
      </c>
      <c r="AC237" t="s">
        <v>159</v>
      </c>
      <c r="AD237" s="97"/>
    </row>
    <row r="238" spans="28:30" x14ac:dyDescent="0.35">
      <c r="AB238" s="96" t="s">
        <v>64</v>
      </c>
      <c r="AC238" t="s">
        <v>140</v>
      </c>
      <c r="AD238" s="97"/>
    </row>
    <row r="239" spans="28:30" x14ac:dyDescent="0.35">
      <c r="AB239" s="96" t="s">
        <v>67</v>
      </c>
      <c r="AC239" t="s">
        <v>343</v>
      </c>
      <c r="AD239" s="97"/>
    </row>
    <row r="240" spans="28:30" x14ac:dyDescent="0.35">
      <c r="AB240" s="96" t="s">
        <v>64</v>
      </c>
      <c r="AC240" t="s">
        <v>152</v>
      </c>
      <c r="AD240" s="97"/>
    </row>
    <row r="241" spans="28:30" x14ac:dyDescent="0.35">
      <c r="AB241" s="96" t="s">
        <v>65</v>
      </c>
      <c r="AC241" t="s">
        <v>216</v>
      </c>
      <c r="AD241" s="97"/>
    </row>
    <row r="242" spans="28:30" x14ac:dyDescent="0.35">
      <c r="AB242" s="96" t="s">
        <v>62</v>
      </c>
      <c r="AC242" t="s">
        <v>120</v>
      </c>
      <c r="AD242" s="97"/>
    </row>
    <row r="243" spans="28:30" x14ac:dyDescent="0.35">
      <c r="AB243" s="96" t="s">
        <v>65</v>
      </c>
      <c r="AC243" t="s">
        <v>163</v>
      </c>
      <c r="AD243" s="97"/>
    </row>
    <row r="244" spans="28:30" x14ac:dyDescent="0.35">
      <c r="AB244" s="96" t="s">
        <v>65</v>
      </c>
      <c r="AC244" t="s">
        <v>195</v>
      </c>
      <c r="AD244" s="97"/>
    </row>
    <row r="245" spans="28:30" x14ac:dyDescent="0.35">
      <c r="AB245" s="96" t="s">
        <v>61</v>
      </c>
      <c r="AC245" t="s">
        <v>113</v>
      </c>
      <c r="AD245" s="97"/>
    </row>
    <row r="246" spans="28:30" x14ac:dyDescent="0.35">
      <c r="AB246" s="96" t="s">
        <v>67</v>
      </c>
      <c r="AC246" t="s">
        <v>337</v>
      </c>
      <c r="AD246" s="97"/>
    </row>
    <row r="247" spans="28:30" x14ac:dyDescent="0.35">
      <c r="AB247" s="96" t="s">
        <v>67</v>
      </c>
      <c r="AC247" t="s">
        <v>355</v>
      </c>
      <c r="AD247" s="97"/>
    </row>
    <row r="248" spans="28:30" x14ac:dyDescent="0.35">
      <c r="AB248" s="96" t="s">
        <v>66</v>
      </c>
      <c r="AC248" t="s">
        <v>270</v>
      </c>
      <c r="AD248" s="97"/>
    </row>
    <row r="249" spans="28:30" x14ac:dyDescent="0.35">
      <c r="AB249" s="96" t="s">
        <v>67</v>
      </c>
      <c r="AC249" t="s">
        <v>353</v>
      </c>
      <c r="AD249" s="97"/>
    </row>
    <row r="250" spans="28:30" x14ac:dyDescent="0.35">
      <c r="AB250" s="96" t="s">
        <v>65</v>
      </c>
      <c r="AC250" t="s">
        <v>187</v>
      </c>
      <c r="AD250" s="97"/>
    </row>
    <row r="251" spans="28:30" x14ac:dyDescent="0.35">
      <c r="AB251" s="96" t="s">
        <v>67</v>
      </c>
      <c r="AC251" t="s">
        <v>366</v>
      </c>
      <c r="AD251" s="97"/>
    </row>
    <row r="252" spans="28:30" x14ac:dyDescent="0.35">
      <c r="AB252" s="96" t="s">
        <v>65</v>
      </c>
      <c r="AC252" t="s">
        <v>257</v>
      </c>
      <c r="AD252" s="97"/>
    </row>
    <row r="253" spans="28:30" x14ac:dyDescent="0.35">
      <c r="AB253" s="96" t="s">
        <v>64</v>
      </c>
      <c r="AC253" t="s">
        <v>145</v>
      </c>
      <c r="AD253" s="97"/>
    </row>
    <row r="254" spans="28:30" x14ac:dyDescent="0.35">
      <c r="AB254" s="96" t="s">
        <v>66</v>
      </c>
      <c r="AC254" t="s">
        <v>299</v>
      </c>
      <c r="AD254" s="97"/>
    </row>
    <row r="255" spans="28:30" x14ac:dyDescent="0.35">
      <c r="AB255" s="96" t="s">
        <v>65</v>
      </c>
      <c r="AC255" t="s">
        <v>181</v>
      </c>
      <c r="AD255" s="97"/>
    </row>
    <row r="256" spans="28:30" x14ac:dyDescent="0.35">
      <c r="AB256" s="96" t="s">
        <v>65</v>
      </c>
      <c r="AC256" t="s">
        <v>204</v>
      </c>
      <c r="AD256" s="97"/>
    </row>
    <row r="257" spans="28:30" x14ac:dyDescent="0.35">
      <c r="AB257" s="96" t="s">
        <v>67</v>
      </c>
      <c r="AC257" t="s">
        <v>368</v>
      </c>
      <c r="AD257" s="97"/>
    </row>
    <row r="258" spans="28:30" x14ac:dyDescent="0.35">
      <c r="AB258" s="96" t="s">
        <v>65</v>
      </c>
      <c r="AC258" t="s">
        <v>264</v>
      </c>
      <c r="AD258" s="97"/>
    </row>
    <row r="259" spans="28:30" x14ac:dyDescent="0.35">
      <c r="AB259" s="96" t="s">
        <v>67</v>
      </c>
      <c r="AC259" t="s">
        <v>379</v>
      </c>
      <c r="AD259" s="97"/>
    </row>
    <row r="260" spans="28:30" x14ac:dyDescent="0.35">
      <c r="AB260" s="96" t="s">
        <v>67</v>
      </c>
      <c r="AC260" t="s">
        <v>346</v>
      </c>
      <c r="AD260" s="97"/>
    </row>
    <row r="261" spans="28:30" x14ac:dyDescent="0.35">
      <c r="AB261" s="96" t="s">
        <v>66</v>
      </c>
      <c r="AC261" t="s">
        <v>296</v>
      </c>
      <c r="AD261" s="97"/>
    </row>
    <row r="262" spans="28:30" x14ac:dyDescent="0.35">
      <c r="AB262" s="96" t="s">
        <v>65</v>
      </c>
      <c r="AC262" t="s">
        <v>175</v>
      </c>
      <c r="AD262" s="97"/>
    </row>
    <row r="263" spans="28:30" x14ac:dyDescent="0.35">
      <c r="AB263" s="96" t="s">
        <v>67</v>
      </c>
      <c r="AC263" t="s">
        <v>347</v>
      </c>
      <c r="AD263" s="97"/>
    </row>
    <row r="264" spans="28:30" x14ac:dyDescent="0.35">
      <c r="AB264" s="96" t="s">
        <v>65</v>
      </c>
      <c r="AC264" t="s">
        <v>167</v>
      </c>
      <c r="AD264" s="97"/>
    </row>
    <row r="265" spans="28:30" x14ac:dyDescent="0.35">
      <c r="AB265" s="96" t="s">
        <v>65</v>
      </c>
      <c r="AC265" t="s">
        <v>185</v>
      </c>
      <c r="AD265" s="97"/>
    </row>
    <row r="266" spans="28:30" x14ac:dyDescent="0.35">
      <c r="AB266" s="96" t="s">
        <v>65</v>
      </c>
      <c r="AC266" t="s">
        <v>182</v>
      </c>
      <c r="AD266" s="97"/>
    </row>
    <row r="267" spans="28:30" x14ac:dyDescent="0.35">
      <c r="AB267" s="96" t="s">
        <v>61</v>
      </c>
      <c r="AC267" t="s">
        <v>116</v>
      </c>
      <c r="AD267" s="97"/>
    </row>
    <row r="268" spans="28:30" x14ac:dyDescent="0.35">
      <c r="AB268" s="96" t="s">
        <v>63</v>
      </c>
      <c r="AC268" t="s">
        <v>130</v>
      </c>
      <c r="AD268" s="97"/>
    </row>
    <row r="269" spans="28:30" x14ac:dyDescent="0.35">
      <c r="AB269" s="96" t="s">
        <v>67</v>
      </c>
      <c r="AC269" t="s">
        <v>391</v>
      </c>
      <c r="AD269" s="97"/>
    </row>
    <row r="270" spans="28:30" x14ac:dyDescent="0.35">
      <c r="AB270" s="96" t="s">
        <v>65</v>
      </c>
      <c r="AC270" t="s">
        <v>194</v>
      </c>
      <c r="AD270" s="97"/>
    </row>
    <row r="271" spans="28:30" x14ac:dyDescent="0.35">
      <c r="AB271" s="96" t="s">
        <v>66</v>
      </c>
      <c r="AC271" t="s">
        <v>293</v>
      </c>
      <c r="AD271" s="97"/>
    </row>
    <row r="272" spans="28:30" x14ac:dyDescent="0.35">
      <c r="AB272" s="96" t="s">
        <v>67</v>
      </c>
      <c r="AC272" t="s">
        <v>342</v>
      </c>
      <c r="AD272" s="97"/>
    </row>
    <row r="273" spans="28:30" x14ac:dyDescent="0.35">
      <c r="AB273" s="96" t="s">
        <v>66</v>
      </c>
      <c r="AC273" t="s">
        <v>294</v>
      </c>
      <c r="AD273" s="97"/>
    </row>
    <row r="274" spans="28:30" x14ac:dyDescent="0.35">
      <c r="AB274" s="96" t="s">
        <v>67</v>
      </c>
      <c r="AC274" t="s">
        <v>328</v>
      </c>
      <c r="AD274" s="97"/>
    </row>
    <row r="275" spans="28:30" x14ac:dyDescent="0.35">
      <c r="AB275" s="96" t="s">
        <v>67</v>
      </c>
      <c r="AC275" t="s">
        <v>395</v>
      </c>
      <c r="AD275" s="97"/>
    </row>
    <row r="276" spans="28:30" x14ac:dyDescent="0.35">
      <c r="AB276" s="96" t="s">
        <v>65</v>
      </c>
      <c r="AC276" t="s">
        <v>255</v>
      </c>
      <c r="AD276" s="97"/>
    </row>
    <row r="277" spans="28:30" x14ac:dyDescent="0.35">
      <c r="AB277" s="96" t="s">
        <v>66</v>
      </c>
      <c r="AC277" t="s">
        <v>310</v>
      </c>
      <c r="AD277" s="97"/>
    </row>
    <row r="278" spans="28:30" x14ac:dyDescent="0.35">
      <c r="AB278" s="96" t="s">
        <v>65</v>
      </c>
      <c r="AC278" t="s">
        <v>242</v>
      </c>
      <c r="AD278" s="97"/>
    </row>
    <row r="279" spans="28:30" x14ac:dyDescent="0.35">
      <c r="AB279" s="96" t="s">
        <v>67</v>
      </c>
      <c r="AC279" t="s">
        <v>360</v>
      </c>
      <c r="AD279" s="97"/>
    </row>
    <row r="280" spans="28:30" x14ac:dyDescent="0.35">
      <c r="AB280" s="96" t="s">
        <v>67</v>
      </c>
      <c r="AC280" t="s">
        <v>330</v>
      </c>
      <c r="AD280" s="97"/>
    </row>
    <row r="281" spans="28:30" x14ac:dyDescent="0.35">
      <c r="AB281" s="96" t="s">
        <v>67</v>
      </c>
      <c r="AC281" t="s">
        <v>352</v>
      </c>
      <c r="AD281" s="97"/>
    </row>
    <row r="282" spans="28:30" x14ac:dyDescent="0.35">
      <c r="AB282" s="96" t="s">
        <v>65</v>
      </c>
      <c r="AC282" t="s">
        <v>170</v>
      </c>
      <c r="AD282" s="97"/>
    </row>
    <row r="283" spans="28:30" x14ac:dyDescent="0.35">
      <c r="AB283" s="96" t="s">
        <v>66</v>
      </c>
      <c r="AC283" t="s">
        <v>288</v>
      </c>
      <c r="AD283" s="97"/>
    </row>
    <row r="284" spans="28:30" x14ac:dyDescent="0.35">
      <c r="AB284" s="96" t="s">
        <v>67</v>
      </c>
      <c r="AC284" t="s">
        <v>381</v>
      </c>
      <c r="AD284" s="97"/>
    </row>
    <row r="285" spans="28:30" x14ac:dyDescent="0.35">
      <c r="AB285" s="96" t="s">
        <v>61</v>
      </c>
      <c r="AC285" t="s">
        <v>115</v>
      </c>
      <c r="AD285" s="97"/>
    </row>
    <row r="286" spans="28:30" x14ac:dyDescent="0.35">
      <c r="AB286" s="96" t="s">
        <v>66</v>
      </c>
      <c r="AC286" t="s">
        <v>321</v>
      </c>
      <c r="AD286" s="97"/>
    </row>
    <row r="287" spans="28:30" x14ac:dyDescent="0.35">
      <c r="AB287" s="96" t="s">
        <v>64</v>
      </c>
      <c r="AC287" t="s">
        <v>154</v>
      </c>
      <c r="AD287" s="97"/>
    </row>
    <row r="288" spans="28:30" x14ac:dyDescent="0.35">
      <c r="AB288" s="96" t="s">
        <v>64</v>
      </c>
      <c r="AC288" t="s">
        <v>147</v>
      </c>
      <c r="AD288" s="97"/>
    </row>
    <row r="289" spans="28:30" x14ac:dyDescent="0.35">
      <c r="AB289" s="96" t="s">
        <v>65</v>
      </c>
      <c r="AC289" t="s">
        <v>161</v>
      </c>
      <c r="AD289" s="97"/>
    </row>
    <row r="290" spans="28:30" x14ac:dyDescent="0.35">
      <c r="AB290" s="96" t="s">
        <v>65</v>
      </c>
      <c r="AC290" t="s">
        <v>225</v>
      </c>
      <c r="AD290" s="97"/>
    </row>
    <row r="291" spans="28:30" x14ac:dyDescent="0.35">
      <c r="AB291" s="96" t="s">
        <v>66</v>
      </c>
      <c r="AC291" t="s">
        <v>269</v>
      </c>
      <c r="AD291" s="97"/>
    </row>
    <row r="292" spans="28:30" x14ac:dyDescent="0.35">
      <c r="AB292" s="96" t="s">
        <v>67</v>
      </c>
      <c r="AC292" t="s">
        <v>393</v>
      </c>
      <c r="AD292" s="97"/>
    </row>
    <row r="293" spans="28:30" x14ac:dyDescent="0.35">
      <c r="AB293" s="98" t="s">
        <v>67</v>
      </c>
      <c r="AC293" s="99" t="s">
        <v>388</v>
      </c>
      <c r="AD293" s="100"/>
    </row>
  </sheetData>
  <sortState xmlns:xlrd2="http://schemas.microsoft.com/office/spreadsheetml/2017/richdata2" ref="AB4:AC293">
    <sortCondition ref="AC4:AC293"/>
  </sortState>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11AF903689B144AAFB9D37AE1EFC2D2" ma:contentTypeVersion="15" ma:contentTypeDescription="Skapa ett nytt dokument." ma:contentTypeScope="" ma:versionID="c654c7d58e8ed12e6ebd6953ea76da7c">
  <xsd:schema xmlns:xsd="http://www.w3.org/2001/XMLSchema" xmlns:xs="http://www.w3.org/2001/XMLSchema" xmlns:p="http://schemas.microsoft.com/office/2006/metadata/properties" xmlns:ns2="1191e773-5436-4a23-b793-4f32d14ae52b" xmlns:ns3="50cb4935-6153-4c8f-bdbc-1a497b6063e1" targetNamespace="http://schemas.microsoft.com/office/2006/metadata/properties" ma:root="true" ma:fieldsID="a0ce3835a2c79a976184e4df7594cc3e" ns2:_="" ns3:_="">
    <xsd:import namespace="1191e773-5436-4a23-b793-4f32d14ae52b"/>
    <xsd:import namespace="50cb4935-6153-4c8f-bdbc-1a497b6063e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Details" minOccurs="0"/>
                <xsd:element ref="ns3:SharedWithUser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1e773-5436-4a23-b793-4f32d14ae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eringar" ma:readOnly="false" ma:fieldId="{5cf76f15-5ced-4ddc-b409-7134ff3c332f}" ma:taxonomyMulti="true" ma:sspId="4728f5c8-d055-4644-95ec-acf1b26d0f4a"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cb4935-6153-4c8f-bdbc-1a497b6063e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cebbbee-9314-40d4-9f8e-afdcee370b02}" ma:internalName="TaxCatchAll" ma:showField="CatchAllData" ma:web="50cb4935-6153-4c8f-bdbc-1a497b6063e1">
      <xsd:complexType>
        <xsd:complexContent>
          <xsd:extension base="dms:MultiChoiceLookup">
            <xsd:sequence>
              <xsd:element name="Value" type="dms:Lookup" maxOccurs="unbounded" minOccurs="0" nillable="true"/>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element name="SharedWithUsers" ma:index="2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3EDA2C-9229-448B-B4B4-0F8CA6EBF322}">
  <ds:schemaRefs>
    <ds:schemaRef ds:uri="http://schemas.microsoft.com/sharepoint/v3/contenttype/forms"/>
  </ds:schemaRefs>
</ds:datastoreItem>
</file>

<file path=customXml/itemProps2.xml><?xml version="1.0" encoding="utf-8"?>
<ds:datastoreItem xmlns:ds="http://schemas.openxmlformats.org/officeDocument/2006/customXml" ds:itemID="{C73D2C40-C11D-4AC7-BAE4-8E192E2ECD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1e773-5436-4a23-b793-4f32d14ae52b"/>
    <ds:schemaRef ds:uri="50cb4935-6153-4c8f-bdbc-1a497b606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vt:i4>
      </vt:variant>
    </vt:vector>
  </HeadingPairs>
  <TitlesOfParts>
    <vt:vector size="11" baseType="lpstr">
      <vt:lpstr>Instruktioner</vt:lpstr>
      <vt:lpstr>Avrop</vt:lpstr>
      <vt:lpstr>Mervärdeskriterier B1</vt:lpstr>
      <vt:lpstr>Mervärdeskriterier B2</vt:lpstr>
      <vt:lpstr>Mervärdeskriterier B3</vt:lpstr>
      <vt:lpstr>Prislista</vt:lpstr>
      <vt:lpstr>Index Prissättning</vt:lpstr>
      <vt:lpstr>Avropsmottagare</vt:lpstr>
      <vt:lpstr>Admin</vt:lpstr>
      <vt:lpstr>DB</vt:lpstr>
      <vt:lpstr>Avropsmottagare!Utskriftsområde</vt:lpstr>
    </vt:vector>
  </TitlesOfParts>
  <Company>Learningpoint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Olsson Tommy</dc:creator>
  <cp:lastModifiedBy>Wadman Clara</cp:lastModifiedBy>
  <cp:lastPrinted>2018-09-27T12:33:52Z</cp:lastPrinted>
  <dcterms:created xsi:type="dcterms:W3CDTF">2012-03-28T06:48:30Z</dcterms:created>
  <dcterms:modified xsi:type="dcterms:W3CDTF">2024-02-13T17:36:53Z</dcterms:modified>
</cp:coreProperties>
</file>